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dahlthom\Desktop\"/>
    </mc:Choice>
  </mc:AlternateContent>
  <bookViews>
    <workbookView xWindow="120" yWindow="270" windowWidth="15270" windowHeight="4950" activeTab="1"/>
  </bookViews>
  <sheets>
    <sheet name="Dimensionnement" sheetId="2" r:id="rId1"/>
    <sheet name="Quantitatif des pièces - Offre" sheetId="9" r:id="rId2"/>
    <sheet name="Données" sheetId="15" state="hidden" r:id="rId3"/>
  </sheets>
  <definedNames>
    <definedName name="couche1">"Groupe 1"</definedName>
    <definedName name="DN">Données!$A$7:$A$19</definedName>
    <definedName name="DN_COMPLET">Données!$A$7:$E$11</definedName>
    <definedName name="LONGUEUR">Données!$B$34:$B$38</definedName>
    <definedName name="LONGUEUR_COMPLET">Données!$B$34:$C$38</definedName>
    <definedName name="NOM">Données!#REF!</definedName>
    <definedName name="NOM_COMPLET">Données!#REF!</definedName>
    <definedName name="OPTICONTROL">Données!$B$13:$E$15</definedName>
    <definedName name="Print_Area" localSheetId="0">Dimensionnement!$A$1:$J$60</definedName>
    <definedName name="Print_Area" localSheetId="1">'Quantitatif des pièces - Offre'!$A$1:$F$47</definedName>
    <definedName name="PRODUIT">Données!$B$7:$B$24</definedName>
    <definedName name="PRODUIT_COMPLET">Données!$B$7:$E$24</definedName>
    <definedName name="REDUCTION">Données!$A$20:$A$23</definedName>
    <definedName name="REDUCTION_COMPLET">Données!$A$20:$E$23</definedName>
    <definedName name="SOL">Données!$B$43:$B$46</definedName>
    <definedName name="SOL_COMPLET">Données!$B$43:$C$46</definedName>
    <definedName name="TABLEAU">Dimensionnement!$L$37:$O$42</definedName>
    <definedName name="TUBE">Données!$A$16:$E$19</definedName>
  </definedNames>
  <calcPr calcId="162913"/>
</workbook>
</file>

<file path=xl/calcChain.xml><?xml version="1.0" encoding="utf-8"?>
<calcChain xmlns="http://schemas.openxmlformats.org/spreadsheetml/2006/main">
  <c r="D23" i="9" l="1"/>
  <c r="B32" i="9" l="1"/>
  <c r="B31" i="9"/>
  <c r="C31" i="9" l="1"/>
  <c r="D29" i="9"/>
  <c r="D28" i="9"/>
  <c r="D32" i="9"/>
  <c r="D31" i="9"/>
  <c r="D30" i="9"/>
  <c r="D27" i="9"/>
  <c r="B30" i="2" l="1"/>
  <c r="C30" i="2"/>
  <c r="D30" i="2"/>
  <c r="E30" i="2"/>
  <c r="F30" i="2"/>
  <c r="G30" i="2"/>
  <c r="H30" i="2"/>
  <c r="I30" i="2"/>
  <c r="C20" i="9" l="1"/>
  <c r="C32" i="9" l="1"/>
  <c r="D7" i="9"/>
  <c r="D25" i="9" l="1"/>
  <c r="D24" i="9" l="1"/>
  <c r="B40" i="2"/>
  <c r="I24" i="9" l="1"/>
  <c r="D26" i="9" s="1"/>
  <c r="B24" i="9"/>
  <c r="L45" i="2"/>
  <c r="L44" i="2"/>
  <c r="L43" i="2"/>
  <c r="B49" i="2" l="1"/>
  <c r="B26" i="9"/>
  <c r="C25" i="9" l="1"/>
  <c r="B25" i="9" s="1"/>
  <c r="C23" i="9"/>
  <c r="B23" i="9"/>
  <c r="H65" i="2" l="1"/>
  <c r="E23" i="2" l="1"/>
  <c r="E22" i="2" l="1"/>
  <c r="I68" i="2" l="1"/>
  <c r="I69" i="2" s="1"/>
  <c r="I72" i="2" s="1"/>
</calcChain>
</file>

<file path=xl/sharedStrings.xml><?xml version="1.0" encoding="utf-8"?>
<sst xmlns="http://schemas.openxmlformats.org/spreadsheetml/2006/main" count="162" uniqueCount="124">
  <si>
    <t>INFILTRATION</t>
  </si>
  <si>
    <t>(attention le paramètre perméabilité est difficile à mesurer et doit faire l'objet d'une étude de sol)</t>
  </si>
  <si>
    <t>cette étude doit faire l'objet d'une vérification et n'est donnée qu'à titre indicatif</t>
  </si>
  <si>
    <t>Surface d'échange (m²)</t>
  </si>
  <si>
    <r>
      <t xml:space="preserve">Débit infiltration en l/s   </t>
    </r>
    <r>
      <rPr>
        <sz val="8"/>
        <rFont val="Calibri"/>
        <family val="2"/>
        <scheme val="minor"/>
      </rPr>
      <t>(Pe (m/s) * S (m²) * 1000)</t>
    </r>
  </si>
  <si>
    <t>ABBATEMENT</t>
  </si>
  <si>
    <t>Temps de vidange (min)</t>
  </si>
  <si>
    <t>Perméabilité du sol (m/s)</t>
  </si>
  <si>
    <t>Bonjour,</t>
  </si>
  <si>
    <t>Merci pour votre demande.</t>
  </si>
  <si>
    <t>Désignation</t>
  </si>
  <si>
    <t>Quantité projet</t>
  </si>
  <si>
    <t>Code Article</t>
  </si>
  <si>
    <t>Reference</t>
  </si>
  <si>
    <t>Opti-control avec décantation Hauteur utile 35 cm / Hauteur totale 80 cm</t>
  </si>
  <si>
    <t>Opti-control sans décantation Hauteur utile 65 cm / Hauteur totale 80 cm</t>
  </si>
  <si>
    <t>Rehausse pour Opti-control  Hauteur utile 80 cm / hauteur totale 105 cm</t>
  </si>
  <si>
    <t>Opti-control en réhausse pour drainage sur plusieurs niveaux</t>
  </si>
  <si>
    <t>Manchon de réhausse</t>
  </si>
  <si>
    <t>Bouchon de sortie</t>
  </si>
  <si>
    <t>Couvercle pour opti-control en PP</t>
  </si>
  <si>
    <t>Couvercle pour opti-control en Aluminium avec arête</t>
  </si>
  <si>
    <t>Couvercle pour opti-control en Aluminium sans arête</t>
  </si>
  <si>
    <t>Longueur entre point haut et point bas</t>
  </si>
  <si>
    <t>Longueur entre le point haut et le point bas</t>
  </si>
  <si>
    <t>type de sol et eau de sol</t>
  </si>
  <si>
    <t>Apport</t>
  </si>
  <si>
    <t>FAIBLE (0.05 l/s.m)</t>
  </si>
  <si>
    <t>MOYENNE (0.1 l/s.m)</t>
  </si>
  <si>
    <t>IMPORTANTE (0.2-0.3 l/s.m)</t>
  </si>
  <si>
    <t>Type de sol selon DIN 4095</t>
  </si>
  <si>
    <t>1.Sols de fondation perméables</t>
  </si>
  <si>
    <t>2.Sols de fondation peu perméables</t>
  </si>
  <si>
    <t>3.Sols de fondation imperméables (et/ou avec couche aquifère)</t>
  </si>
  <si>
    <t>DN 100</t>
  </si>
  <si>
    <t>DN 125</t>
  </si>
  <si>
    <t>DN 160</t>
  </si>
  <si>
    <t>DN 200</t>
  </si>
  <si>
    <t>longueur</t>
  </si>
  <si>
    <t>0 : A SELECTIONNER</t>
  </si>
  <si>
    <t>1 : moins de 25 m</t>
  </si>
  <si>
    <t>2 : De 25 à 50 m</t>
  </si>
  <si>
    <t>3 : De 50 à 100 m</t>
  </si>
  <si>
    <t>4 : De 100 à 150 m</t>
  </si>
  <si>
    <t>Apport d'eau</t>
  </si>
  <si>
    <t>Hauteur utile du fond</t>
  </si>
  <si>
    <t>PROFONDEUR (m)</t>
  </si>
  <si>
    <t>SAISIR VALEUR ICI</t>
  </si>
  <si>
    <t>Référence Doerken</t>
  </si>
  <si>
    <t>06602492</t>
  </si>
  <si>
    <t>02202147</t>
  </si>
  <si>
    <t xml:space="preserve"> </t>
  </si>
  <si>
    <t>06602318</t>
  </si>
  <si>
    <t>PRÉSENCE D'ISOLATION PAR L'EXT. DE LA PAROI ENTERRÉE</t>
  </si>
  <si>
    <t>présence d'isolant</t>
  </si>
  <si>
    <t>OUI</t>
  </si>
  <si>
    <t>NON</t>
  </si>
  <si>
    <t>06602213</t>
  </si>
  <si>
    <t>06602670</t>
  </si>
  <si>
    <t>06602212</t>
  </si>
  <si>
    <t>Vis synthétique DELTA-TERRAXX pour fixation de la nappe dans l'isolant de paroi. Carton de 50 vis.</t>
  </si>
  <si>
    <t>Fixation en tête de nappe DELTA-MULTI-FIXX, clou acier fourni. Carton de 100 fixations.</t>
  </si>
  <si>
    <t>Ne comprend pas :</t>
  </si>
  <si>
    <t xml:space="preserve">La fourniture des géotextiles, des dispositifs d'étanchéité autres que ceux préconiés, les </t>
  </si>
  <si>
    <t>terrassements (déblais et remblais) suivant nos prescriptions de mise en œuvre.</t>
  </si>
  <si>
    <t>Veuillez trouver dans le tableau ci-dessous nos préconisations de fourniture concernant votre projet,</t>
  </si>
  <si>
    <t>en fonction des éléments que vous avez indiqués dans notre fiche de dimensionnement.</t>
  </si>
  <si>
    <t>Quantitatif des pièces - Offre</t>
  </si>
  <si>
    <t>Référence du projet :</t>
  </si>
  <si>
    <t>Projet :</t>
  </si>
  <si>
    <t>LONGUEUR PÉRIMÈTRE DU BÂTIMENT (m)</t>
  </si>
  <si>
    <t>NOMBRE D'ANGLES OU DE CHANGEMENTS DE DIRECTION</t>
  </si>
  <si>
    <t xml:space="preserve">Le </t>
  </si>
  <si>
    <r>
      <rPr>
        <b/>
        <sz val="12"/>
        <color theme="1"/>
        <rFont val="Calibri"/>
        <family val="2"/>
        <scheme val="minor"/>
      </rPr>
      <t>PH</t>
    </r>
    <r>
      <rPr>
        <sz val="12"/>
        <color theme="1"/>
        <rFont val="Calibri"/>
        <family val="2"/>
        <scheme val="minor"/>
      </rPr>
      <t xml:space="preserve"> : point haut</t>
    </r>
  </si>
  <si>
    <r>
      <rPr>
        <b/>
        <sz val="12"/>
        <color theme="1"/>
        <rFont val="Calibri"/>
        <family val="2"/>
        <scheme val="minor"/>
      </rPr>
      <t>PB</t>
    </r>
    <r>
      <rPr>
        <sz val="12"/>
        <color theme="1"/>
        <rFont val="Calibri"/>
        <family val="2"/>
        <scheme val="minor"/>
      </rPr>
      <t xml:space="preserve"> : point bas</t>
    </r>
  </si>
  <si>
    <t>02202717</t>
  </si>
  <si>
    <t>mon projet</t>
  </si>
  <si>
    <t>0 : À SÉLECTIONNER</t>
  </si>
  <si>
    <t>0 : merci de choisir une réponse</t>
  </si>
  <si>
    <t>merci de choisir une réponse</t>
  </si>
  <si>
    <t>02202022</t>
  </si>
  <si>
    <t>DELTA-FLEXX-BAND : Adhésif de protection haute de l'étanchéité DELTA-THENE. Rouleau de 10 m.</t>
  </si>
  <si>
    <t>Nappe de protection et drainage DELTA-MS DRAIN.
Rouleau de 2,00 m x 30 m.</t>
  </si>
  <si>
    <t>Profilé de finition haute Solin alu DELTA. Tige de 2,00 m.</t>
  </si>
  <si>
    <t>Profilé de finition haute DELTA-TERRAXX. Tige de 2,00 m.</t>
  </si>
  <si>
    <t>Membrane d'étanchéité à froid DELTA-THENE. Rouleau de 1,00 x 20 m.</t>
  </si>
  <si>
    <t>Primaire d'imprégnation DELTA-THENE. Bidon 5 litres</t>
  </si>
  <si>
    <t>Membrane d'étanchéité à froid DELTA-THENE. 
Rouleau de 1,00 x 20 m.</t>
  </si>
  <si>
    <t>NOMBRE DE CROISEMENTS EN "T" DU DRAIN</t>
  </si>
  <si>
    <t>LONGUEUR TOTALE DE PH À PB (m) : a + b</t>
  </si>
  <si>
    <t>Notre préconisation se trouvera dans l'onglet "Quantitatif des pièces - Offre" (onglet en bas).</t>
  </si>
  <si>
    <t>DIAMÈTRE DU DRAIN PROPOSE SELON ATec du CSTB 17.2/13-265</t>
  </si>
  <si>
    <t xml:space="preserve">Les cases bleues sont à renseigner en entrant un chiffre ou en utilisant la flèche de droite. </t>
  </si>
  <si>
    <t>www.doerken.fr</t>
  </si>
  <si>
    <t>02207772</t>
  </si>
  <si>
    <t>nous consulter</t>
  </si>
  <si>
    <t>02207776</t>
  </si>
  <si>
    <t>02207771</t>
  </si>
  <si>
    <t>02207777</t>
  </si>
  <si>
    <t>02207779</t>
  </si>
  <si>
    <t>02207780</t>
  </si>
  <si>
    <t>02207778</t>
  </si>
  <si>
    <t>02207773</t>
  </si>
  <si>
    <t>02207774</t>
  </si>
  <si>
    <t>02207775</t>
  </si>
  <si>
    <t>Réducteur Ø200/Ø100 Drain</t>
  </si>
  <si>
    <t>Réducteur Ø200/Ø125 tube lisse</t>
  </si>
  <si>
    <t>Réducteur Ø200/Ø160 tube lisse</t>
  </si>
  <si>
    <t>Réducteur Pas de réduction</t>
  </si>
  <si>
    <t>Opti-drain perforé Ø 100 mm longueur utile 2.5 m</t>
  </si>
  <si>
    <t>Opti-drain perforé Ø 125 mm longueur utile 2.5 m</t>
  </si>
  <si>
    <t>Opti-drain perforé Ø 160 mm longueur utile 2.5 m</t>
  </si>
  <si>
    <t>Opti-drain perforé Ø 200 mm longueur utile 2.5 m</t>
  </si>
  <si>
    <t>À SELECTIONNER</t>
  </si>
  <si>
    <t>Une fois toutes les cases remplies, voir l'offre adéquate dans l'onglet "Quantitatif des pièces".</t>
  </si>
  <si>
    <t>(tubes)</t>
  </si>
  <si>
    <t>(regards)</t>
  </si>
  <si>
    <t>(réducteurs)</t>
  </si>
  <si>
    <t>(rehausses)</t>
  </si>
  <si>
    <t>(rouleaux)</t>
  </si>
  <si>
    <t>(bidons)</t>
  </si>
  <si>
    <t>(tiges)</t>
  </si>
  <si>
    <t>(boîtes)</t>
  </si>
  <si>
    <t>Hypothèse de dimensionnement
DRAINAGE DELTA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</si>
</sst>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quot; m2&quot;"/>
    <numFmt numFmtId="165" formatCode="#,##0.0"/>
    <numFmt numFmtId="166" formatCode="#,##0.000000"/>
    <numFmt numFmtId="167" formatCode="_-* #,##0.00\ [$€-40C]_-;\-* #,##0.00\ [$€-40C]_-;_-* &quot;-&quot;??\ [$€-40C]_-;_-@_-"/>
    <numFmt numFmtId="168" formatCode="[$-40C]d\ mmmm\ yyyy;@"/>
    <numFmt numFmtId="169" formatCode="0.0"/>
  </numFmts>
  <fonts count="38" x14ac:knownFonts="1">
    <font>
      <sz val="11"/>
      <color theme="1"/>
      <name val="Calibri"/>
      <family val="2"/>
      <scheme val="minor"/>
    </font>
    <font>
      <sz val="12"/>
      <color theme="1"/>
      <name val="Arial"/>
      <family val="2"/>
    </font>
    <font>
      <sz val="11"/>
      <color rgb="FF006100"/>
      <name val="Calibri"/>
      <family val="2"/>
      <scheme val="minor"/>
    </font>
    <font>
      <b/>
      <sz val="11"/>
      <color theme="1"/>
      <name val="Calibri"/>
      <family val="2"/>
      <scheme val="minor"/>
    </font>
    <font>
      <b/>
      <sz val="12"/>
      <name val="Calibri"/>
      <family val="2"/>
      <scheme val="minor"/>
    </font>
    <font>
      <b/>
      <sz val="11"/>
      <color rgb="FF006100"/>
      <name val="Calibri"/>
      <family val="2"/>
      <scheme val="minor"/>
    </font>
    <font>
      <sz val="10"/>
      <name val="Calibri"/>
      <family val="2"/>
      <scheme val="minor"/>
    </font>
    <font>
      <sz val="8"/>
      <name val="Calibri"/>
      <family val="2"/>
      <scheme val="minor"/>
    </font>
    <font>
      <sz val="10"/>
      <name val="Helv"/>
    </font>
    <font>
      <sz val="10"/>
      <name val="Arial"/>
      <family val="2"/>
    </font>
    <font>
      <sz val="8"/>
      <name val="Arial"/>
      <family val="2"/>
    </font>
    <font>
      <sz val="12"/>
      <color theme="1"/>
      <name val="Arial"/>
      <family val="2"/>
    </font>
    <font>
      <sz val="10"/>
      <color theme="1"/>
      <name val="Arial"/>
      <family val="2"/>
    </font>
    <font>
      <sz val="10"/>
      <color rgb="FF000000"/>
      <name val="Arial"/>
      <family val="2"/>
    </font>
    <font>
      <sz val="11"/>
      <color theme="1"/>
      <name val="Arial"/>
      <family val="2"/>
    </font>
    <font>
      <sz val="10"/>
      <color theme="1"/>
      <name val="Calibri"/>
      <family val="2"/>
      <scheme val="minor"/>
    </font>
    <font>
      <b/>
      <sz val="10"/>
      <color theme="1"/>
      <name val="Calibri"/>
      <family val="2"/>
      <scheme val="minor"/>
    </font>
    <font>
      <b/>
      <sz val="11"/>
      <color theme="1"/>
      <name val="Arial"/>
      <family val="2"/>
    </font>
    <font>
      <sz val="9"/>
      <color theme="1"/>
      <name val="Arial"/>
      <family val="2"/>
    </font>
    <font>
      <sz val="12"/>
      <color theme="1"/>
      <name val="Calibri"/>
      <family val="2"/>
      <scheme val="minor"/>
    </font>
    <font>
      <b/>
      <sz val="12"/>
      <color theme="1"/>
      <name val="Calibri"/>
      <family val="2"/>
      <scheme val="minor"/>
    </font>
    <font>
      <b/>
      <sz val="20"/>
      <color theme="1" tint="0.249977111117893"/>
      <name val="Calibri"/>
      <family val="2"/>
      <scheme val="minor"/>
    </font>
    <font>
      <sz val="11"/>
      <color theme="1" tint="0.249977111117893"/>
      <name val="Calibri"/>
      <family val="2"/>
      <scheme val="minor"/>
    </font>
    <font>
      <sz val="14"/>
      <color rgb="FF000000"/>
      <name val="Arial"/>
      <family val="2"/>
    </font>
    <font>
      <sz val="10"/>
      <color rgb="FF000000"/>
      <name val="Calibri"/>
      <family val="2"/>
      <scheme val="minor"/>
    </font>
    <font>
      <sz val="11"/>
      <color rgb="FF000000"/>
      <name val="Calibri"/>
      <family val="2"/>
      <scheme val="minor"/>
    </font>
    <font>
      <sz val="12"/>
      <name val="Calibri"/>
      <family val="2"/>
      <scheme val="minor"/>
    </font>
    <font>
      <i/>
      <sz val="12"/>
      <color theme="1"/>
      <name val="Calibri"/>
      <family val="2"/>
      <scheme val="minor"/>
    </font>
    <font>
      <b/>
      <sz val="12"/>
      <color rgb="FF006100"/>
      <name val="Calibri"/>
      <family val="2"/>
      <scheme val="minor"/>
    </font>
    <font>
      <b/>
      <sz val="11"/>
      <color rgb="FF000000"/>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sz val="11"/>
      <color rgb="FF0070C0"/>
      <name val="Calibri"/>
      <family val="2"/>
      <scheme val="minor"/>
    </font>
    <font>
      <sz val="12"/>
      <color theme="0"/>
      <name val="Calibri"/>
      <family val="2"/>
      <scheme val="minor"/>
    </font>
    <font>
      <b/>
      <sz val="20"/>
      <color theme="0"/>
      <name val="Calibri"/>
      <family val="2"/>
      <scheme val="minor"/>
    </font>
    <font>
      <b/>
      <sz val="10"/>
      <color theme="0"/>
      <name val="Calibri"/>
      <family val="2"/>
      <scheme val="minor"/>
    </font>
    <font>
      <sz val="10"/>
      <color rgb="FF0070C0"/>
      <name val="Calibri"/>
      <family val="2"/>
      <scheme val="minor"/>
    </font>
  </fonts>
  <fills count="7">
    <fill>
      <patternFill patternType="none"/>
    </fill>
    <fill>
      <patternFill patternType="gray125"/>
    </fill>
    <fill>
      <patternFill patternType="solid">
        <fgColor rgb="FFC6EFCE"/>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2" fillId="2" borderId="0" applyNumberFormat="0" applyBorder="0" applyAlignment="0" applyProtection="0"/>
    <xf numFmtId="0" fontId="8" fillId="0" borderId="0"/>
    <xf numFmtId="0" fontId="9" fillId="0" borderId="0"/>
    <xf numFmtId="9" fontId="9" fillId="0" borderId="0" applyFont="0" applyFill="0" applyBorder="0" applyAlignment="0" applyProtection="0"/>
    <xf numFmtId="0" fontId="10" fillId="0" borderId="0"/>
    <xf numFmtId="0" fontId="30" fillId="0" borderId="0" applyNumberFormat="0" applyFill="0" applyBorder="0" applyAlignment="0" applyProtection="0"/>
  </cellStyleXfs>
  <cellXfs count="173">
    <xf numFmtId="0" fontId="0" fillId="0" borderId="0" xfId="0"/>
    <xf numFmtId="0" fontId="0" fillId="0" borderId="0" xfId="0" applyFont="1"/>
    <xf numFmtId="0" fontId="7" fillId="0" borderId="4" xfId="0" applyFont="1" applyFill="1" applyBorder="1"/>
    <xf numFmtId="0" fontId="6" fillId="0" borderId="0" xfId="0" applyFont="1" applyFill="1" applyBorder="1"/>
    <xf numFmtId="0" fontId="6" fillId="0" borderId="5" xfId="0" applyFont="1" applyFill="1" applyBorder="1"/>
    <xf numFmtId="0" fontId="6" fillId="0" borderId="4" xfId="0" applyFont="1" applyFill="1" applyBorder="1"/>
    <xf numFmtId="164" fontId="6" fillId="0" borderId="5" xfId="0" applyNumberFormat="1" applyFont="1" applyFill="1" applyBorder="1"/>
    <xf numFmtId="0" fontId="6" fillId="0" borderId="7" xfId="0" applyFont="1" applyFill="1" applyBorder="1"/>
    <xf numFmtId="0" fontId="6" fillId="0" borderId="9" xfId="0" applyFont="1" applyFill="1" applyBorder="1"/>
    <xf numFmtId="4" fontId="6" fillId="0" borderId="10" xfId="0" applyNumberFormat="1" applyFont="1" applyFill="1" applyBorder="1"/>
    <xf numFmtId="0" fontId="6" fillId="0" borderId="0" xfId="0" applyFont="1" applyFill="1"/>
    <xf numFmtId="0" fontId="6" fillId="0" borderId="1" xfId="0" applyFont="1" applyFill="1" applyBorder="1"/>
    <xf numFmtId="0" fontId="6" fillId="0" borderId="2" xfId="0" applyFont="1" applyFill="1" applyBorder="1"/>
    <xf numFmtId="3" fontId="6" fillId="0" borderId="3" xfId="0" applyNumberFormat="1" applyFont="1" applyFill="1" applyBorder="1"/>
    <xf numFmtId="0" fontId="13" fillId="0" borderId="8" xfId="0" applyFont="1" applyBorder="1" applyAlignment="1">
      <alignment vertical="center"/>
    </xf>
    <xf numFmtId="49" fontId="0" fillId="0" borderId="0" xfId="0" applyNumberFormat="1"/>
    <xf numFmtId="0" fontId="0" fillId="0" borderId="0" xfId="0"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left" vertical="center" wrapText="1"/>
    </xf>
    <xf numFmtId="0" fontId="19" fillId="0" borderId="8" xfId="0" applyFont="1" applyBorder="1" applyAlignment="1">
      <alignment horizontal="center" vertical="center" wrapText="1"/>
    </xf>
    <xf numFmtId="0" fontId="0" fillId="0" borderId="8" xfId="0" applyBorder="1"/>
    <xf numFmtId="0" fontId="3" fillId="0" borderId="12" xfId="0" applyFont="1" applyBorder="1" applyAlignment="1">
      <alignment vertical="center" wrapText="1"/>
    </xf>
    <xf numFmtId="0" fontId="3" fillId="0" borderId="13" xfId="0" applyFont="1" applyBorder="1" applyAlignment="1">
      <alignment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9" fillId="0" borderId="8" xfId="0" applyFont="1" applyBorder="1" applyAlignment="1">
      <alignment horizontal="center" vertical="center"/>
    </xf>
    <xf numFmtId="2" fontId="9" fillId="0" borderId="8" xfId="0" applyNumberFormat="1" applyFont="1" applyBorder="1" applyAlignment="1">
      <alignment horizontal="center" vertical="center"/>
    </xf>
    <xf numFmtId="2" fontId="19" fillId="0" borderId="8" xfId="0" applyNumberFormat="1" applyFont="1" applyBorder="1" applyAlignment="1">
      <alignment horizontal="center" vertical="center" wrapText="1"/>
    </xf>
    <xf numFmtId="0" fontId="0" fillId="0" borderId="0" xfId="0" applyProtection="1"/>
    <xf numFmtId="0" fontId="12" fillId="0" borderId="0" xfId="0" applyFont="1" applyAlignment="1" applyProtection="1">
      <alignment vertical="center"/>
    </xf>
    <xf numFmtId="0" fontId="12" fillId="0" borderId="0" xfId="0" applyFont="1" applyAlignment="1" applyProtection="1">
      <alignment vertical="top"/>
    </xf>
    <xf numFmtId="0" fontId="0" fillId="0" borderId="0" xfId="0" applyAlignment="1" applyProtection="1"/>
    <xf numFmtId="0" fontId="0" fillId="0" borderId="0" xfId="0" applyAlignment="1" applyProtection="1">
      <alignment horizontal="center"/>
    </xf>
    <xf numFmtId="0" fontId="3" fillId="0" borderId="0" xfId="0" applyFont="1" applyProtection="1"/>
    <xf numFmtId="0" fontId="12" fillId="0" borderId="0" xfId="0" applyFont="1" applyAlignment="1" applyProtection="1">
      <alignment horizontal="left" vertical="top"/>
    </xf>
    <xf numFmtId="49" fontId="0" fillId="0" borderId="0" xfId="0" applyNumberFormat="1" applyProtection="1"/>
    <xf numFmtId="0" fontId="13" fillId="0" borderId="8" xfId="0" applyFont="1" applyBorder="1" applyAlignment="1" applyProtection="1">
      <alignment horizontal="center" vertical="center"/>
    </xf>
    <xf numFmtId="0" fontId="11" fillId="0" borderId="0" xfId="0" applyFont="1" applyAlignment="1" applyProtection="1">
      <alignment vertical="center"/>
    </xf>
    <xf numFmtId="0" fontId="1" fillId="0" borderId="0" xfId="0" applyFont="1" applyAlignment="1" applyProtection="1">
      <alignment vertical="center"/>
    </xf>
    <xf numFmtId="2" fontId="11" fillId="0" borderId="0" xfId="0" applyNumberFormat="1" applyFont="1" applyAlignment="1" applyProtection="1">
      <alignment horizontal="center" vertical="center"/>
    </xf>
    <xf numFmtId="0" fontId="14" fillId="0" borderId="0" xfId="0" applyFont="1" applyProtection="1"/>
    <xf numFmtId="2" fontId="14" fillId="0" borderId="0" xfId="0" applyNumberFormat="1" applyFont="1" applyAlignment="1" applyProtection="1">
      <alignment horizontal="center"/>
    </xf>
    <xf numFmtId="0" fontId="17" fillId="0" borderId="0" xfId="0" applyFont="1" applyProtection="1"/>
    <xf numFmtId="0" fontId="0" fillId="0" borderId="0" xfId="0" applyFont="1" applyProtection="1"/>
    <xf numFmtId="0" fontId="12" fillId="0" borderId="0" xfId="0" applyFont="1" applyProtection="1"/>
    <xf numFmtId="0" fontId="16" fillId="0" borderId="0" xfId="0" applyFont="1" applyProtection="1"/>
    <xf numFmtId="0" fontId="18" fillId="0" borderId="0" xfId="0" applyFont="1" applyProtection="1"/>
    <xf numFmtId="0" fontId="12" fillId="0" borderId="0" xfId="0" applyFont="1" applyAlignment="1" applyProtection="1">
      <alignment horizontal="center" vertical="top"/>
      <protection locked="0"/>
    </xf>
    <xf numFmtId="0" fontId="4"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13" fillId="0" borderId="0" xfId="0" applyFont="1" applyBorder="1" applyAlignment="1">
      <alignment horizontal="center" vertical="center"/>
    </xf>
    <xf numFmtId="2" fontId="9" fillId="0" borderId="0"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13" fillId="0" borderId="8" xfId="0" applyFont="1" applyBorder="1" applyAlignment="1">
      <alignment vertical="center" wrapText="1"/>
    </xf>
    <xf numFmtId="0" fontId="3" fillId="0" borderId="8" xfId="0" applyFont="1" applyBorder="1" applyAlignment="1">
      <alignment vertical="center" wrapText="1"/>
    </xf>
    <xf numFmtId="0" fontId="13" fillId="0" borderId="0" xfId="0" applyFont="1" applyBorder="1" applyAlignment="1">
      <alignment vertical="center" wrapText="1"/>
    </xf>
    <xf numFmtId="49" fontId="9" fillId="0" borderId="0" xfId="0" applyNumberFormat="1" applyFont="1" applyBorder="1" applyAlignment="1">
      <alignment horizontal="center" vertical="center"/>
    </xf>
    <xf numFmtId="0" fontId="0" fillId="0" borderId="0" xfId="0" applyFill="1" applyProtection="1"/>
    <xf numFmtId="0" fontId="12" fillId="0" borderId="0" xfId="0" applyFont="1" applyFill="1" applyAlignment="1" applyProtection="1">
      <alignment vertical="top"/>
    </xf>
    <xf numFmtId="0" fontId="0" fillId="0" borderId="0" xfId="0" applyFill="1" applyAlignment="1" applyProtection="1">
      <alignment vertical="center"/>
    </xf>
    <xf numFmtId="0" fontId="22" fillId="0" borderId="0" xfId="0" applyFont="1" applyFill="1"/>
    <xf numFmtId="0" fontId="21" fillId="0" borderId="0" xfId="0" applyFont="1" applyFill="1"/>
    <xf numFmtId="0" fontId="0" fillId="0" borderId="0" xfId="0" applyFill="1"/>
    <xf numFmtId="0" fontId="11" fillId="0" borderId="0" xfId="0" applyFont="1" applyFill="1" applyAlignment="1" applyProtection="1">
      <alignment vertical="center"/>
    </xf>
    <xf numFmtId="0" fontId="14" fillId="0" borderId="0" xfId="0" applyFont="1" applyFill="1" applyProtection="1"/>
    <xf numFmtId="0" fontId="0" fillId="0" borderId="0" xfId="0" applyFont="1" applyFill="1" applyProtection="1"/>
    <xf numFmtId="0" fontId="12" fillId="0" borderId="0" xfId="0" applyFont="1" applyFill="1" applyProtection="1"/>
    <xf numFmtId="22" fontId="23" fillId="0" borderId="0" xfId="0" applyNumberFormat="1" applyFont="1" applyAlignment="1" applyProtection="1">
      <alignment horizontal="left" readingOrder="1"/>
    </xf>
    <xf numFmtId="168" fontId="25" fillId="0" borderId="0" xfId="0" applyNumberFormat="1" applyFont="1" applyAlignment="1" applyProtection="1">
      <alignment horizontal="left" readingOrder="1"/>
    </xf>
    <xf numFmtId="0" fontId="19" fillId="0" borderId="0" xfId="0" applyFont="1" applyFill="1" applyAlignment="1" applyProtection="1">
      <alignment vertical="center"/>
    </xf>
    <xf numFmtId="0" fontId="0" fillId="0" borderId="14" xfId="0" applyBorder="1"/>
    <xf numFmtId="0" fontId="0" fillId="0" borderId="4" xfId="0" applyBorder="1"/>
    <xf numFmtId="0" fontId="0" fillId="0" borderId="7" xfId="0" applyBorder="1"/>
    <xf numFmtId="0" fontId="22" fillId="0" borderId="0" xfId="0" applyFont="1" applyFill="1" applyBorder="1"/>
    <xf numFmtId="0" fontId="16" fillId="0" borderId="0" xfId="0" applyFont="1"/>
    <xf numFmtId="0" fontId="0" fillId="0" borderId="0" xfId="0" applyFont="1" applyFill="1"/>
    <xf numFmtId="0" fontId="0" fillId="0" borderId="14" xfId="0" applyFont="1" applyBorder="1"/>
    <xf numFmtId="0" fontId="0" fillId="0" borderId="15" xfId="0" applyFont="1" applyBorder="1"/>
    <xf numFmtId="0" fontId="0" fillId="0" borderId="4" xfId="0" applyFont="1" applyBorder="1"/>
    <xf numFmtId="0" fontId="0" fillId="0" borderId="0" xfId="0" applyFont="1" applyBorder="1"/>
    <xf numFmtId="0" fontId="0" fillId="0" borderId="7" xfId="0" applyFont="1" applyBorder="1"/>
    <xf numFmtId="0" fontId="0" fillId="0" borderId="9" xfId="0" applyFont="1" applyBorder="1"/>
    <xf numFmtId="0" fontId="19" fillId="0" borderId="0" xfId="0" applyFont="1"/>
    <xf numFmtId="0" fontId="19" fillId="0" borderId="0" xfId="0" applyFont="1" applyBorder="1"/>
    <xf numFmtId="0" fontId="19" fillId="0" borderId="0" xfId="0" applyFont="1" applyFill="1" applyBorder="1"/>
    <xf numFmtId="0" fontId="26" fillId="0" borderId="0" xfId="0" applyFont="1" applyBorder="1" applyAlignment="1">
      <alignment horizontal="left"/>
    </xf>
    <xf numFmtId="0" fontId="19" fillId="0" borderId="0" xfId="0" applyFont="1" applyBorder="1" applyAlignment="1">
      <alignment horizontal="left"/>
    </xf>
    <xf numFmtId="0" fontId="27" fillId="0" borderId="0" xfId="0" applyFont="1" applyFill="1" applyBorder="1"/>
    <xf numFmtId="164" fontId="28" fillId="0" borderId="0" xfId="1" applyNumberFormat="1" applyFont="1" applyFill="1" applyBorder="1" applyAlignment="1">
      <alignment horizontal="center"/>
    </xf>
    <xf numFmtId="0" fontId="19" fillId="0" borderId="0" xfId="0" applyFont="1" applyFill="1" applyBorder="1" applyAlignment="1">
      <alignment horizontal="right"/>
    </xf>
    <xf numFmtId="2" fontId="28" fillId="0" borderId="0" xfId="1" applyNumberFormat="1" applyFont="1" applyFill="1" applyBorder="1" applyAlignment="1">
      <alignment horizontal="center"/>
    </xf>
    <xf numFmtId="0" fontId="0" fillId="0" borderId="0" xfId="0" applyFont="1" applyFill="1" applyBorder="1"/>
    <xf numFmtId="164" fontId="28" fillId="4" borderId="0" xfId="1" applyNumberFormat="1" applyFont="1" applyFill="1" applyBorder="1" applyAlignment="1">
      <alignment horizontal="center"/>
    </xf>
    <xf numFmtId="0" fontId="26" fillId="4" borderId="0" xfId="0" applyFont="1" applyFill="1" applyBorder="1"/>
    <xf numFmtId="0" fontId="26" fillId="4" borderId="0" xfId="0" applyFont="1" applyFill="1"/>
    <xf numFmtId="0" fontId="26" fillId="0" borderId="0" xfId="0" applyFont="1" applyBorder="1" applyAlignment="1">
      <alignment horizontal="left" vertical="center"/>
    </xf>
    <xf numFmtId="2" fontId="0" fillId="0" borderId="0" xfId="0" applyNumberFormat="1" applyFont="1"/>
    <xf numFmtId="0" fontId="19" fillId="0" borderId="0" xfId="0" applyFont="1" applyBorder="1" applyAlignment="1">
      <alignment horizontal="left" vertical="center"/>
    </xf>
    <xf numFmtId="0" fontId="24" fillId="0" borderId="11" xfId="0" applyFont="1" applyBorder="1" applyAlignment="1">
      <alignment horizontal="center" vertical="center"/>
    </xf>
    <xf numFmtId="0" fontId="24" fillId="0" borderId="8" xfId="0" applyFont="1" applyBorder="1" applyAlignment="1">
      <alignment vertical="center"/>
    </xf>
    <xf numFmtId="0" fontId="0" fillId="0" borderId="8" xfId="0" applyFont="1" applyBorder="1" applyAlignment="1">
      <alignment horizontal="center" vertical="center"/>
    </xf>
    <xf numFmtId="0" fontId="24" fillId="0" borderId="13" xfId="0" applyFont="1" applyBorder="1" applyAlignment="1">
      <alignment horizontal="center" vertical="center"/>
    </xf>
    <xf numFmtId="0" fontId="24" fillId="0" borderId="8" xfId="0" applyFont="1" applyBorder="1" applyAlignment="1">
      <alignment horizontal="center" vertical="center"/>
    </xf>
    <xf numFmtId="165" fontId="28" fillId="4" borderId="0" xfId="1" applyNumberFormat="1" applyFont="1" applyFill="1" applyBorder="1" applyAlignment="1">
      <alignment horizontal="center"/>
    </xf>
    <xf numFmtId="0" fontId="19" fillId="0" borderId="0" xfId="0" applyFont="1" applyBorder="1" applyAlignment="1">
      <alignment horizontal="center" vertical="center"/>
    </xf>
    <xf numFmtId="0" fontId="0" fillId="0" borderId="0" xfId="0" applyFont="1" applyAlignment="1" applyProtection="1">
      <alignment horizontal="right"/>
    </xf>
    <xf numFmtId="0" fontId="15" fillId="0" borderId="0" xfId="0" applyFont="1" applyAlignment="1" applyProtection="1">
      <alignment vertical="center"/>
    </xf>
    <xf numFmtId="0" fontId="24" fillId="0" borderId="17" xfId="0" applyFont="1" applyBorder="1" applyAlignment="1" applyProtection="1">
      <alignment horizontal="center" vertical="center"/>
    </xf>
    <xf numFmtId="0" fontId="24" fillId="0" borderId="17" xfId="0" applyFont="1" applyBorder="1" applyAlignment="1" applyProtection="1">
      <alignment horizontal="left" vertical="center" wrapText="1"/>
    </xf>
    <xf numFmtId="0" fontId="24" fillId="0" borderId="8" xfId="0" applyFont="1" applyBorder="1" applyAlignment="1" applyProtection="1">
      <alignment horizontal="center" vertical="center"/>
    </xf>
    <xf numFmtId="0" fontId="24" fillId="0" borderId="8" xfId="0" applyFont="1" applyBorder="1" applyAlignment="1" applyProtection="1">
      <alignment horizontal="left" vertical="center" wrapText="1"/>
    </xf>
    <xf numFmtId="0" fontId="19" fillId="0" borderId="0" xfId="0" applyFont="1" applyAlignment="1" applyProtection="1">
      <alignment vertical="center"/>
    </xf>
    <xf numFmtId="1" fontId="24" fillId="0" borderId="8" xfId="0" applyNumberFormat="1" applyFont="1" applyBorder="1" applyAlignment="1" applyProtection="1">
      <alignment horizontal="center" vertical="center"/>
    </xf>
    <xf numFmtId="167" fontId="29" fillId="0" borderId="0" xfId="0" applyNumberFormat="1" applyFont="1" applyBorder="1" applyAlignment="1" applyProtection="1">
      <alignment vertical="center"/>
    </xf>
    <xf numFmtId="49" fontId="24" fillId="0" borderId="8" xfId="0" applyNumberFormat="1" applyFont="1" applyBorder="1" applyAlignment="1" applyProtection="1">
      <alignment horizontal="center" vertical="center"/>
    </xf>
    <xf numFmtId="0" fontId="25" fillId="0" borderId="0" xfId="0" applyFont="1" applyBorder="1" applyAlignment="1" applyProtection="1">
      <alignment vertical="center"/>
    </xf>
    <xf numFmtId="0" fontId="0" fillId="0" borderId="0" xfId="0" applyFont="1" applyBorder="1" applyAlignment="1" applyProtection="1">
      <alignment vertical="center"/>
    </xf>
    <xf numFmtId="0" fontId="29" fillId="0" borderId="0" xfId="0" applyFont="1" applyBorder="1" applyAlignment="1" applyProtection="1">
      <alignment horizontal="center" vertical="center"/>
    </xf>
    <xf numFmtId="3" fontId="0" fillId="0" borderId="0" xfId="0" applyNumberFormat="1" applyFont="1" applyProtection="1"/>
    <xf numFmtId="0" fontId="0" fillId="0" borderId="0" xfId="0" applyFont="1" applyAlignment="1" applyProtection="1"/>
    <xf numFmtId="0" fontId="0" fillId="0" borderId="0" xfId="0" applyFont="1" applyAlignment="1" applyProtection="1">
      <alignment horizontal="center" vertical="center"/>
    </xf>
    <xf numFmtId="0" fontId="3" fillId="0" borderId="0" xfId="0" applyFont="1" applyAlignment="1" applyProtection="1">
      <alignment horizontal="center" vertical="center"/>
    </xf>
    <xf numFmtId="0" fontId="33" fillId="0" borderId="0" xfId="0" applyFont="1"/>
    <xf numFmtId="0" fontId="32" fillId="6" borderId="15" xfId="0" applyFont="1" applyFill="1" applyBorder="1"/>
    <xf numFmtId="0" fontId="32" fillId="6" borderId="16" xfId="0" applyFont="1" applyFill="1" applyBorder="1"/>
    <xf numFmtId="0" fontId="35" fillId="6" borderId="0" xfId="0" applyFont="1" applyFill="1" applyBorder="1"/>
    <xf numFmtId="0" fontId="35" fillId="6" borderId="9" xfId="0" applyFont="1" applyFill="1" applyBorder="1"/>
    <xf numFmtId="0" fontId="35" fillId="6" borderId="10" xfId="0" applyFont="1" applyFill="1" applyBorder="1"/>
    <xf numFmtId="0" fontId="32" fillId="6" borderId="5" xfId="0" applyFont="1" applyFill="1" applyBorder="1"/>
    <xf numFmtId="0" fontId="36" fillId="6" borderId="18" xfId="0" applyFont="1" applyFill="1" applyBorder="1" applyAlignment="1" applyProtection="1">
      <alignment horizontal="center" vertical="center" wrapText="1"/>
    </xf>
    <xf numFmtId="0" fontId="36" fillId="6" borderId="18" xfId="0" applyFont="1" applyFill="1" applyBorder="1" applyAlignment="1" applyProtection="1">
      <alignment horizontal="center" vertical="center"/>
    </xf>
    <xf numFmtId="49" fontId="0" fillId="0" borderId="12" xfId="0" applyNumberFormat="1" applyFont="1" applyBorder="1" applyAlignment="1">
      <alignment horizontal="center" vertical="center" wrapText="1"/>
    </xf>
    <xf numFmtId="49" fontId="13" fillId="0" borderId="11" xfId="0" applyNumberFormat="1" applyFont="1" applyBorder="1" applyAlignment="1">
      <alignment horizontal="center" vertical="center"/>
    </xf>
    <xf numFmtId="0" fontId="36" fillId="6" borderId="19" xfId="0" applyFont="1" applyFill="1" applyBorder="1" applyAlignment="1" applyProtection="1">
      <alignment horizontal="center" vertical="center" wrapText="1"/>
    </xf>
    <xf numFmtId="169" fontId="24" fillId="0" borderId="8" xfId="0" applyNumberFormat="1" applyFont="1" applyBorder="1" applyAlignment="1" applyProtection="1">
      <alignment horizontal="center" vertical="center"/>
    </xf>
    <xf numFmtId="169" fontId="24" fillId="0" borderId="0" xfId="0" applyNumberFormat="1" applyFont="1" applyBorder="1" applyAlignment="1" applyProtection="1">
      <alignment horizontal="left" vertical="center"/>
    </xf>
    <xf numFmtId="0" fontId="31" fillId="6" borderId="1" xfId="0" applyFont="1" applyFill="1" applyBorder="1" applyAlignment="1" applyProtection="1">
      <alignment horizontal="center" vertical="center"/>
      <protection locked="0"/>
    </xf>
    <xf numFmtId="0" fontId="31" fillId="6" borderId="2" xfId="0" applyFont="1" applyFill="1" applyBorder="1" applyAlignment="1" applyProtection="1">
      <alignment horizontal="center" vertical="center"/>
      <protection locked="0"/>
    </xf>
    <xf numFmtId="0" fontId="31" fillId="6" borderId="3" xfId="0" applyFont="1" applyFill="1" applyBorder="1" applyAlignment="1" applyProtection="1">
      <alignment horizontal="center" vertical="center"/>
      <protection locked="0"/>
    </xf>
    <xf numFmtId="164" fontId="28" fillId="0" borderId="0" xfId="1" applyNumberFormat="1" applyFont="1" applyFill="1" applyBorder="1" applyAlignment="1">
      <alignment horizontal="center"/>
    </xf>
    <xf numFmtId="0" fontId="4" fillId="5" borderId="1" xfId="0" applyFont="1" applyFill="1" applyBorder="1" applyAlignment="1">
      <alignment horizontal="center"/>
    </xf>
    <xf numFmtId="0" fontId="26" fillId="5" borderId="2" xfId="0" applyFont="1" applyFill="1" applyBorder="1" applyAlignment="1">
      <alignment horizontal="center"/>
    </xf>
    <xf numFmtId="0" fontId="26" fillId="5" borderId="3" xfId="0" applyFont="1" applyFill="1" applyBorder="1" applyAlignment="1">
      <alignment horizontal="center"/>
    </xf>
    <xf numFmtId="0" fontId="34" fillId="6" borderId="1" xfId="0" applyFont="1" applyFill="1" applyBorder="1" applyAlignment="1" applyProtection="1">
      <alignment horizontal="center" vertical="center"/>
      <protection locked="0"/>
    </xf>
    <xf numFmtId="0" fontId="34" fillId="6" borderId="2" xfId="0" applyFont="1" applyFill="1" applyBorder="1" applyAlignment="1" applyProtection="1">
      <alignment horizontal="center" vertical="center"/>
      <protection locked="0"/>
    </xf>
    <xf numFmtId="0" fontId="34" fillId="6" borderId="3" xfId="0" applyFont="1" applyFill="1" applyBorder="1" applyAlignment="1" applyProtection="1">
      <alignment horizontal="center" vertical="center"/>
      <protection locked="0"/>
    </xf>
    <xf numFmtId="0" fontId="30" fillId="0" borderId="0" xfId="6" applyAlignment="1" applyProtection="1">
      <alignment horizontal="center"/>
    </xf>
    <xf numFmtId="165" fontId="28" fillId="0" borderId="0" xfId="1" applyNumberFormat="1" applyFont="1" applyFill="1" applyBorder="1" applyAlignment="1">
      <alignment horizontal="center"/>
    </xf>
    <xf numFmtId="0" fontId="35" fillId="6" borderId="15" xfId="0" applyFont="1" applyFill="1" applyBorder="1" applyAlignment="1">
      <alignment horizontal="left" vertical="top" wrapText="1"/>
    </xf>
    <xf numFmtId="0" fontId="35" fillId="6" borderId="15" xfId="0" applyFont="1" applyFill="1" applyBorder="1" applyAlignment="1">
      <alignment horizontal="left" vertical="top"/>
    </xf>
    <xf numFmtId="0" fontId="35" fillId="6" borderId="16" xfId="0" applyFont="1" applyFill="1" applyBorder="1" applyAlignment="1">
      <alignment horizontal="left" vertical="top"/>
    </xf>
    <xf numFmtId="0" fontId="35" fillId="6" borderId="0" xfId="0" applyFont="1" applyFill="1" applyBorder="1" applyAlignment="1">
      <alignment horizontal="left" vertical="top"/>
    </xf>
    <xf numFmtId="0" fontId="35" fillId="6" borderId="5" xfId="0" applyFont="1" applyFill="1" applyBorder="1" applyAlignment="1">
      <alignment horizontal="left" vertical="top"/>
    </xf>
    <xf numFmtId="0" fontId="35" fillId="6" borderId="9" xfId="0" applyFont="1" applyFill="1" applyBorder="1" applyAlignment="1">
      <alignment horizontal="left" vertical="top"/>
    </xf>
    <xf numFmtId="0" fontId="35" fillId="6" borderId="10" xfId="0" applyFont="1" applyFill="1" applyBorder="1" applyAlignment="1">
      <alignment horizontal="left" vertical="top"/>
    </xf>
    <xf numFmtId="0" fontId="37" fillId="0" borderId="15" xfId="0" applyFont="1" applyBorder="1" applyAlignment="1">
      <alignment horizontal="center" vertical="center"/>
    </xf>
    <xf numFmtId="166" fontId="5" fillId="2" borderId="1" xfId="1" applyNumberFormat="1" applyFont="1" applyBorder="1" applyAlignment="1">
      <alignment horizontal="center"/>
    </xf>
    <xf numFmtId="166" fontId="5" fillId="2" borderId="6" xfId="1" applyNumberFormat="1" applyFont="1" applyBorder="1" applyAlignment="1">
      <alignment horizontal="center"/>
    </xf>
    <xf numFmtId="0" fontId="4"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19" fillId="0" borderId="1" xfId="0"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2" fontId="34" fillId="6" borderId="1" xfId="0" applyNumberFormat="1" applyFont="1" applyFill="1" applyBorder="1" applyAlignment="1" applyProtection="1">
      <alignment horizontal="center" vertical="center"/>
      <protection locked="0"/>
    </xf>
    <xf numFmtId="2" fontId="34" fillId="6" borderId="2" xfId="0" applyNumberFormat="1" applyFont="1" applyFill="1" applyBorder="1" applyAlignment="1" applyProtection="1">
      <alignment horizontal="center" vertical="center"/>
      <protection locked="0"/>
    </xf>
    <xf numFmtId="2" fontId="34" fillId="6" borderId="3" xfId="0" applyNumberFormat="1" applyFont="1" applyFill="1" applyBorder="1" applyAlignment="1" applyProtection="1">
      <alignment horizontal="center" vertical="center"/>
      <protection locked="0"/>
    </xf>
    <xf numFmtId="0" fontId="20" fillId="0" borderId="0" xfId="0" applyNumberFormat="1" applyFont="1" applyBorder="1" applyAlignment="1" applyProtection="1">
      <alignment horizontal="left" vertical="center"/>
    </xf>
    <xf numFmtId="0" fontId="0" fillId="0" borderId="0" xfId="0" applyFont="1" applyAlignment="1" applyProtection="1">
      <alignment horizontal="center"/>
    </xf>
  </cellXfs>
  <cellStyles count="7">
    <cellStyle name="Lien hypertexte" xfId="6" builtinId="8"/>
    <cellStyle name="Normal" xfId="0" builtinId="0"/>
    <cellStyle name="Normal 2" xfId="3"/>
    <cellStyle name="Normal 3" xfId="2"/>
    <cellStyle name="Percent 2" xfId="4"/>
    <cellStyle name="Satisfaisant" xfId="1" builtinId="26"/>
    <cellStyle name="Standard_Standart" xfId="5"/>
  </cellStyles>
  <dxfs count="0"/>
  <tableStyles count="0" defaultTableStyle="TableStyleMedium9" defaultPivotStyle="PivotStyleLight16"/>
  <colors>
    <mruColors>
      <color rgb="FFFFFF66"/>
      <color rgb="FF42E92B"/>
      <color rgb="FFFAF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409575</xdr:colOff>
      <xdr:row>24</xdr:row>
      <xdr:rowOff>66675</xdr:rowOff>
    </xdr:to>
    <xdr:pic>
      <xdr:nvPicPr>
        <xdr:cNvPr id="11" name="Imag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257550"/>
          <a:ext cx="345757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161925</xdr:colOff>
      <xdr:row>53</xdr:row>
      <xdr:rowOff>47626</xdr:rowOff>
    </xdr:from>
    <xdr:to>
      <xdr:col>8</xdr:col>
      <xdr:colOff>470807</xdr:colOff>
      <xdr:row>57</xdr:row>
      <xdr:rowOff>247650</xdr:rowOff>
    </xdr:to>
    <xdr:sp macro="" textlink="">
      <xdr:nvSpPr>
        <xdr:cNvPr id="7" name="TextBox 4"/>
        <xdr:cNvSpPr txBox="1"/>
      </xdr:nvSpPr>
      <xdr:spPr>
        <a:xfrm>
          <a:off x="771525" y="11972926"/>
          <a:ext cx="4985657" cy="1085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i="1">
              <a:solidFill>
                <a:schemeClr val="dk1"/>
              </a:solidFill>
              <a:latin typeface="Arial" pitchFamily="34" charset="0"/>
              <a:ea typeface="+mn-ea"/>
              <a:cs typeface="Arial" pitchFamily="34" charset="0"/>
            </a:rPr>
            <a:t>Tous les éléments de cette étude y compris les hypothèses et la méthode de calcul retenue doivent être impérativement vérifiés.  La responsabilité de Fraenkische France ou Doerken SAS ne saurait être impliquée en cas de mauvaise utilisation ou de non vérification de cette étude.</a:t>
          </a:r>
        </a:p>
        <a:p>
          <a:r>
            <a:rPr lang="fr-FR" sz="900" i="1">
              <a:solidFill>
                <a:schemeClr val="dk1"/>
              </a:solidFill>
              <a:latin typeface="Arial" pitchFamily="34" charset="0"/>
              <a:ea typeface="+mn-ea"/>
              <a:cs typeface="Arial" pitchFamily="34" charset="0"/>
            </a:rPr>
            <a:t>Se référer aux documentation</a:t>
          </a:r>
          <a:r>
            <a:rPr lang="fr-FR" sz="900" i="1" baseline="0">
              <a:solidFill>
                <a:schemeClr val="dk1"/>
              </a:solidFill>
              <a:latin typeface="Arial" pitchFamily="34" charset="0"/>
              <a:ea typeface="+mn-ea"/>
              <a:cs typeface="Arial" pitchFamily="34" charset="0"/>
            </a:rPr>
            <a:t>s et Avis Techniques du CSTB Fränkische et Dörken sur www.drainage-des-batiments.com pour disposer des informations de pose complètes.</a:t>
          </a:r>
          <a:endParaRPr lang="fr-FR" sz="1100">
            <a:solidFill>
              <a:schemeClr val="dk1"/>
            </a:solidFill>
            <a:latin typeface="+mn-lt"/>
            <a:ea typeface="+mn-ea"/>
            <a:cs typeface="+mn-cs"/>
          </a:endParaRPr>
        </a:p>
      </xdr:txBody>
    </xdr:sp>
    <xdr:clientData/>
  </xdr:twoCellAnchor>
  <xdr:twoCellAnchor editAs="oneCell">
    <xdr:from>
      <xdr:col>6</xdr:col>
      <xdr:colOff>108099</xdr:colOff>
      <xdr:row>57</xdr:row>
      <xdr:rowOff>120316</xdr:rowOff>
    </xdr:from>
    <xdr:to>
      <xdr:col>7</xdr:col>
      <xdr:colOff>37578</xdr:colOff>
      <xdr:row>57</xdr:row>
      <xdr:rowOff>301168</xdr:rowOff>
    </xdr:to>
    <xdr:pic>
      <xdr:nvPicPr>
        <xdr:cNvPr id="8" name="Imag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56907" y="12971739"/>
          <a:ext cx="537613" cy="180852"/>
        </a:xfrm>
        <a:prstGeom prst="rect">
          <a:avLst/>
        </a:prstGeom>
      </xdr:spPr>
    </xdr:pic>
    <xdr:clientData/>
  </xdr:twoCellAnchor>
  <xdr:twoCellAnchor editAs="oneCell">
    <xdr:from>
      <xdr:col>3</xdr:col>
      <xdr:colOff>440386</xdr:colOff>
      <xdr:row>57</xdr:row>
      <xdr:rowOff>176493</xdr:rowOff>
    </xdr:from>
    <xdr:to>
      <xdr:col>4</xdr:col>
      <xdr:colOff>421337</xdr:colOff>
      <xdr:row>57</xdr:row>
      <xdr:rowOff>271743</xdr:rowOff>
    </xdr:to>
    <xdr:pic>
      <xdr:nvPicPr>
        <xdr:cNvPr id="9" name="Image 8" descr="logo frankisch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4790" y="13027916"/>
          <a:ext cx="589085"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29308</xdr:colOff>
      <xdr:row>3</xdr:row>
      <xdr:rowOff>7327</xdr:rowOff>
    </xdr:from>
    <xdr:to>
      <xdr:col>2</xdr:col>
      <xdr:colOff>553306</xdr:colOff>
      <xdr:row>3</xdr:row>
      <xdr:rowOff>256442</xdr:rowOff>
    </xdr:to>
    <xdr:pic>
      <xdr:nvPicPr>
        <xdr:cNvPr id="2" name="Imag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443" y="586154"/>
          <a:ext cx="1132132" cy="249115"/>
        </a:xfrm>
        <a:prstGeom prst="rect">
          <a:avLst/>
        </a:prstGeom>
      </xdr:spPr>
    </xdr:pic>
    <xdr:clientData/>
  </xdr:twoCellAnchor>
  <xdr:twoCellAnchor editAs="oneCell">
    <xdr:from>
      <xdr:col>4</xdr:col>
      <xdr:colOff>560614</xdr:colOff>
      <xdr:row>57</xdr:row>
      <xdr:rowOff>141515</xdr:rowOff>
    </xdr:from>
    <xdr:to>
      <xdr:col>5</xdr:col>
      <xdr:colOff>571501</xdr:colOff>
      <xdr:row>57</xdr:row>
      <xdr:rowOff>277871</xdr:rowOff>
    </xdr:to>
    <xdr:pic>
      <xdr:nvPicPr>
        <xdr:cNvPr id="13" name="Imag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9014" y="13100958"/>
          <a:ext cx="620487" cy="136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35</xdr:row>
      <xdr:rowOff>9525</xdr:rowOff>
    </xdr:from>
    <xdr:to>
      <xdr:col>4</xdr:col>
      <xdr:colOff>346982</xdr:colOff>
      <xdr:row>40</xdr:row>
      <xdr:rowOff>57151</xdr:rowOff>
    </xdr:to>
    <xdr:sp macro="" textlink="">
      <xdr:nvSpPr>
        <xdr:cNvPr id="7" name="TextBox 4"/>
        <xdr:cNvSpPr txBox="1"/>
      </xdr:nvSpPr>
      <xdr:spPr>
        <a:xfrm>
          <a:off x="752475" y="8782050"/>
          <a:ext cx="5576207" cy="1000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900" i="1">
              <a:solidFill>
                <a:schemeClr val="dk1"/>
              </a:solidFill>
              <a:latin typeface="Arial" pitchFamily="34" charset="0"/>
              <a:ea typeface="+mn-ea"/>
              <a:cs typeface="Arial" pitchFamily="34" charset="0"/>
            </a:rPr>
            <a:t>Tous les éléments de cette étude y compris les hypothèses et la méthode de calcul retenue doivent être absolument vérifiés.  La responsabilité de Fraenkische France ou Doerken SAS ne saurait être impliquée en cas de mauvaise utilisation ou de non vérification de cette étude.</a:t>
          </a:r>
        </a:p>
        <a:p>
          <a:endParaRPr lang="fr-FR" sz="900" i="1">
            <a:solidFill>
              <a:schemeClr val="dk1"/>
            </a:solidFill>
            <a:latin typeface="Arial" pitchFamily="34" charset="0"/>
            <a:ea typeface="+mn-ea"/>
            <a:cs typeface="Arial" pitchFamily="34" charset="0"/>
          </a:endParaRPr>
        </a:p>
        <a:p>
          <a:r>
            <a:rPr lang="fr-FR" sz="900" i="1">
              <a:solidFill>
                <a:schemeClr val="dk1"/>
              </a:solidFill>
              <a:latin typeface="Arial" pitchFamily="34" charset="0"/>
              <a:ea typeface="+mn-ea"/>
              <a:cs typeface="Arial" pitchFamily="34" charset="0"/>
            </a:rPr>
            <a:t>Se référer aux documentation</a:t>
          </a:r>
          <a:r>
            <a:rPr lang="fr-FR" sz="900" i="1" baseline="0">
              <a:solidFill>
                <a:schemeClr val="dk1"/>
              </a:solidFill>
              <a:latin typeface="Arial" pitchFamily="34" charset="0"/>
              <a:ea typeface="+mn-ea"/>
              <a:cs typeface="Arial" pitchFamily="34" charset="0"/>
            </a:rPr>
            <a:t>s et Avis Techniques du CSTB Fränkische et Dörken sur www.drainage-des-batiments.com pour disposer des informations de pose complètes.</a:t>
          </a:r>
          <a:endParaRPr lang="fr-FR" sz="900" i="1">
            <a:solidFill>
              <a:schemeClr val="dk1"/>
            </a:solidFill>
            <a:latin typeface="Arial" pitchFamily="34" charset="0"/>
            <a:ea typeface="+mn-ea"/>
            <a:cs typeface="Arial" pitchFamily="34" charset="0"/>
          </a:endParaRPr>
        </a:p>
        <a:p>
          <a:endParaRPr lang="fr-FR" sz="1100">
            <a:solidFill>
              <a:schemeClr val="dk1"/>
            </a:solidFill>
            <a:latin typeface="+mn-lt"/>
            <a:ea typeface="+mn-ea"/>
            <a:cs typeface="+mn-cs"/>
          </a:endParaRPr>
        </a:p>
        <a:p>
          <a:endParaRPr lang="fr-FR" sz="900" i="1"/>
        </a:p>
      </xdr:txBody>
    </xdr:sp>
    <xdr:clientData/>
  </xdr:twoCellAnchor>
  <xdr:twoCellAnchor editAs="oneCell">
    <xdr:from>
      <xdr:col>2</xdr:col>
      <xdr:colOff>2015992</xdr:colOff>
      <xdr:row>40</xdr:row>
      <xdr:rowOff>171450</xdr:rowOff>
    </xdr:from>
    <xdr:to>
      <xdr:col>2</xdr:col>
      <xdr:colOff>2553605</xdr:colOff>
      <xdr:row>41</xdr:row>
      <xdr:rowOff>161802</xdr:rowOff>
    </xdr:to>
    <xdr:pic>
      <xdr:nvPicPr>
        <xdr:cNvPr id="11" name="Imag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9117" y="9896475"/>
          <a:ext cx="537613" cy="180852"/>
        </a:xfrm>
        <a:prstGeom prst="rect">
          <a:avLst/>
        </a:prstGeom>
      </xdr:spPr>
    </xdr:pic>
    <xdr:clientData/>
  </xdr:twoCellAnchor>
  <xdr:twoCellAnchor editAs="oneCell">
    <xdr:from>
      <xdr:col>2</xdr:col>
      <xdr:colOff>590550</xdr:colOff>
      <xdr:row>41</xdr:row>
      <xdr:rowOff>37127</xdr:rowOff>
    </xdr:from>
    <xdr:to>
      <xdr:col>2</xdr:col>
      <xdr:colOff>1179635</xdr:colOff>
      <xdr:row>41</xdr:row>
      <xdr:rowOff>132377</xdr:rowOff>
    </xdr:to>
    <xdr:pic>
      <xdr:nvPicPr>
        <xdr:cNvPr id="12" name="Image 11" descr="logo frankisch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 y="9952652"/>
          <a:ext cx="589085"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2</xdr:row>
      <xdr:rowOff>28575</xdr:rowOff>
    </xdr:from>
    <xdr:to>
      <xdr:col>1</xdr:col>
      <xdr:colOff>1322632</xdr:colOff>
      <xdr:row>2</xdr:row>
      <xdr:rowOff>277690</xdr:rowOff>
    </xdr:to>
    <xdr:pic>
      <xdr:nvPicPr>
        <xdr:cNvPr id="8" name="Imag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0100" y="419100"/>
          <a:ext cx="1132132" cy="249115"/>
        </a:xfrm>
        <a:prstGeom prst="rect">
          <a:avLst/>
        </a:prstGeom>
      </xdr:spPr>
    </xdr:pic>
    <xdr:clientData/>
  </xdr:twoCellAnchor>
  <xdr:twoCellAnchor editAs="oneCell">
    <xdr:from>
      <xdr:col>2</xdr:col>
      <xdr:colOff>1332139</xdr:colOff>
      <xdr:row>41</xdr:row>
      <xdr:rowOff>10886</xdr:rowOff>
    </xdr:from>
    <xdr:to>
      <xdr:col>2</xdr:col>
      <xdr:colOff>1876798</xdr:colOff>
      <xdr:row>41</xdr:row>
      <xdr:rowOff>130733</xdr:rowOff>
    </xdr:to>
    <xdr:pic>
      <xdr:nvPicPr>
        <xdr:cNvPr id="9" name="Imag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76625" y="9954986"/>
          <a:ext cx="544659" cy="1198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oerken.f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oerken.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pageSetUpPr fitToPage="1"/>
  </sheetPr>
  <dimension ref="A2:S72"/>
  <sheetViews>
    <sheetView showGridLines="0" view="pageBreakPreview" topLeftCell="A43" zoomScale="115" zoomScaleNormal="100" zoomScaleSheetLayoutView="115" workbookViewId="0">
      <selection activeCell="A59" sqref="A59:J59"/>
    </sheetView>
  </sheetViews>
  <sheetFormatPr baseColWidth="10" defaultColWidth="9.140625" defaultRowHeight="15" x14ac:dyDescent="0.25"/>
  <cols>
    <col min="1" max="7" width="9.140625" style="1"/>
    <col min="8" max="8" width="15.28515625" style="1" bestFit="1" customWidth="1"/>
    <col min="9" max="9" width="11" style="1" customWidth="1"/>
    <col min="10" max="10" width="9.140625" style="76" customWidth="1"/>
    <col min="11" max="11" width="11.28515625" style="1" customWidth="1"/>
    <col min="12" max="12" width="18.28515625" style="1" hidden="1" customWidth="1"/>
    <col min="13" max="15" width="26.28515625" style="1" hidden="1" customWidth="1"/>
    <col min="16" max="16" width="11" style="1" hidden="1" customWidth="1"/>
    <col min="17" max="18" width="9.140625" style="1" customWidth="1"/>
    <col min="19" max="16384" width="9.140625" style="1"/>
  </cols>
  <sheetData>
    <row r="2" spans="1:10" ht="15.75" thickBot="1" x14ac:dyDescent="0.3"/>
    <row r="3" spans="1:10" x14ac:dyDescent="0.25">
      <c r="B3" s="77"/>
      <c r="C3" s="78"/>
      <c r="D3" s="149" t="s">
        <v>123</v>
      </c>
      <c r="E3" s="150"/>
      <c r="F3" s="150"/>
      <c r="G3" s="150"/>
      <c r="H3" s="150"/>
      <c r="I3" s="151"/>
      <c r="J3" s="61"/>
    </row>
    <row r="4" spans="1:10" ht="22.5" customHeight="1" x14ac:dyDescent="0.25">
      <c r="B4" s="79"/>
      <c r="C4" s="80"/>
      <c r="D4" s="152"/>
      <c r="E4" s="152"/>
      <c r="F4" s="152"/>
      <c r="G4" s="152"/>
      <c r="H4" s="152"/>
      <c r="I4" s="153"/>
      <c r="J4" s="61"/>
    </row>
    <row r="5" spans="1:10" ht="15" customHeight="1" thickBot="1" x14ac:dyDescent="0.45">
      <c r="B5" s="81"/>
      <c r="C5" s="82"/>
      <c r="D5" s="154"/>
      <c r="E5" s="154"/>
      <c r="F5" s="154"/>
      <c r="G5" s="154"/>
      <c r="H5" s="154"/>
      <c r="I5" s="155"/>
      <c r="J5" s="62"/>
    </row>
    <row r="7" spans="1:10" x14ac:dyDescent="0.25">
      <c r="B7" s="123" t="s">
        <v>92</v>
      </c>
    </row>
    <row r="8" spans="1:10" x14ac:dyDescent="0.25">
      <c r="B8" s="1" t="s">
        <v>90</v>
      </c>
    </row>
    <row r="9" spans="1:10" ht="15.75" thickBot="1" x14ac:dyDescent="0.3"/>
    <row r="10" spans="1:10" ht="15.75" thickBot="1" x14ac:dyDescent="0.3">
      <c r="B10" s="75" t="s">
        <v>68</v>
      </c>
      <c r="C10" s="75"/>
      <c r="D10" s="137" t="s">
        <v>76</v>
      </c>
      <c r="E10" s="138"/>
      <c r="F10" s="138"/>
      <c r="G10" s="138"/>
      <c r="H10" s="139"/>
    </row>
    <row r="11" spans="1:10" ht="15.75" x14ac:dyDescent="0.25">
      <c r="A11" s="83"/>
      <c r="B11" s="84"/>
      <c r="C11" s="83"/>
      <c r="D11" s="83"/>
      <c r="E11" s="83"/>
      <c r="F11" s="83"/>
      <c r="G11" s="83"/>
      <c r="H11" s="85"/>
      <c r="I11" s="85"/>
    </row>
    <row r="12" spans="1:10" ht="15.75" x14ac:dyDescent="0.25">
      <c r="A12" s="83"/>
      <c r="B12" s="86"/>
      <c r="C12" s="87"/>
      <c r="D12" s="87"/>
      <c r="E12" s="87"/>
      <c r="F12" s="87"/>
      <c r="G12" s="87"/>
      <c r="H12" s="85" t="s">
        <v>73</v>
      </c>
      <c r="I12" s="85"/>
    </row>
    <row r="13" spans="1:10" ht="15.75" x14ac:dyDescent="0.25">
      <c r="A13" s="83"/>
      <c r="B13" s="84"/>
      <c r="C13" s="83"/>
      <c r="D13" s="83"/>
      <c r="E13" s="83"/>
      <c r="F13" s="83"/>
      <c r="G13" s="83"/>
      <c r="H13" s="83" t="s">
        <v>74</v>
      </c>
      <c r="I13" s="85"/>
    </row>
    <row r="14" spans="1:10" ht="15.75" x14ac:dyDescent="0.25">
      <c r="A14" s="83"/>
      <c r="B14" s="84"/>
      <c r="C14" s="83"/>
      <c r="D14" s="83"/>
      <c r="E14" s="83"/>
      <c r="F14" s="83"/>
      <c r="G14" s="83"/>
      <c r="I14" s="85"/>
    </row>
    <row r="15" spans="1:10" ht="15.75" x14ac:dyDescent="0.25">
      <c r="A15" s="83"/>
      <c r="B15" s="88"/>
      <c r="C15" s="85"/>
      <c r="D15" s="85"/>
      <c r="E15" s="85"/>
      <c r="F15" s="85"/>
      <c r="G15" s="85"/>
      <c r="H15" s="85"/>
      <c r="I15" s="85"/>
    </row>
    <row r="16" spans="1:10" ht="15.75" x14ac:dyDescent="0.25">
      <c r="A16" s="83"/>
      <c r="B16" s="85"/>
      <c r="C16" s="148"/>
      <c r="D16" s="148"/>
      <c r="E16" s="85"/>
      <c r="F16" s="148"/>
      <c r="G16" s="148"/>
      <c r="H16" s="85"/>
      <c r="I16" s="85"/>
    </row>
    <row r="17" spans="1:19" ht="15.75" x14ac:dyDescent="0.25">
      <c r="A17" s="83"/>
      <c r="B17" s="85"/>
      <c r="C17" s="140"/>
      <c r="D17" s="140"/>
      <c r="E17" s="85"/>
      <c r="F17" s="85"/>
      <c r="G17" s="85"/>
      <c r="H17" s="85"/>
      <c r="I17" s="85"/>
    </row>
    <row r="18" spans="1:19" ht="15.75" x14ac:dyDescent="0.25">
      <c r="A18" s="83"/>
      <c r="B18" s="85"/>
      <c r="C18" s="89"/>
      <c r="D18" s="89"/>
      <c r="E18" s="85"/>
      <c r="F18" s="85"/>
      <c r="G18" s="85"/>
      <c r="H18" s="85"/>
      <c r="I18" s="85"/>
    </row>
    <row r="19" spans="1:19" ht="15.75" x14ac:dyDescent="0.25">
      <c r="A19" s="83"/>
      <c r="B19" s="88"/>
      <c r="C19" s="89"/>
      <c r="D19" s="89"/>
      <c r="E19" s="85"/>
      <c r="F19" s="85"/>
      <c r="G19" s="85"/>
      <c r="H19" s="85"/>
      <c r="I19" s="85"/>
    </row>
    <row r="20" spans="1:19" ht="15.75" x14ac:dyDescent="0.25">
      <c r="A20" s="83"/>
      <c r="B20" s="90"/>
      <c r="C20" s="91"/>
      <c r="D20" s="92"/>
      <c r="E20" s="90"/>
      <c r="F20" s="91"/>
      <c r="G20" s="92"/>
      <c r="H20" s="85"/>
      <c r="I20" s="85"/>
    </row>
    <row r="21" spans="1:19" ht="15.75" x14ac:dyDescent="0.25">
      <c r="A21" s="83"/>
      <c r="B21" s="85"/>
      <c r="C21" s="93"/>
      <c r="D21" s="93"/>
      <c r="E21" s="83"/>
      <c r="F21" s="83"/>
      <c r="G21" s="83"/>
      <c r="H21" s="85"/>
      <c r="I21" s="85"/>
    </row>
    <row r="22" spans="1:19" ht="15.75" x14ac:dyDescent="0.25">
      <c r="A22" s="83"/>
      <c r="B22" s="94"/>
      <c r="C22" s="95"/>
      <c r="D22" s="95"/>
      <c r="E22" s="95" t="str">
        <f>IF($H$22="Voirie ",#REF!,"")</f>
        <v/>
      </c>
      <c r="F22" s="95"/>
      <c r="G22" s="95"/>
      <c r="H22" s="85"/>
      <c r="I22" s="85"/>
    </row>
    <row r="23" spans="1:19" ht="15.75" x14ac:dyDescent="0.25">
      <c r="A23" s="83"/>
      <c r="B23" s="96"/>
      <c r="C23" s="96"/>
      <c r="D23" s="96"/>
      <c r="E23" s="96" t="e">
        <f>IF(#REF!&gt;2.5,"","hors coeff de securité !!!!")</f>
        <v>#REF!</v>
      </c>
      <c r="F23" s="83"/>
      <c r="G23" s="83"/>
      <c r="H23" s="85"/>
      <c r="I23" s="85"/>
    </row>
    <row r="24" spans="1:19" ht="15.75" x14ac:dyDescent="0.25">
      <c r="A24" s="83"/>
      <c r="B24" s="96"/>
      <c r="C24" s="96"/>
      <c r="D24" s="96"/>
      <c r="E24" s="96"/>
      <c r="F24" s="96"/>
      <c r="G24" s="96"/>
      <c r="H24" s="85"/>
      <c r="I24" s="85"/>
      <c r="S24" s="97"/>
    </row>
    <row r="25" spans="1:19" ht="15.75" x14ac:dyDescent="0.25">
      <c r="A25" s="83"/>
      <c r="B25" s="98"/>
      <c r="C25" s="98"/>
      <c r="D25" s="98"/>
      <c r="E25" s="98"/>
      <c r="F25" s="98"/>
      <c r="G25" s="98"/>
      <c r="H25" s="85"/>
      <c r="I25" s="85"/>
    </row>
    <row r="26" spans="1:19" ht="20.100000000000001" customHeight="1" thickBot="1" x14ac:dyDescent="0.3">
      <c r="A26" s="83"/>
    </row>
    <row r="27" spans="1:19" ht="20.100000000000001" customHeight="1" thickBot="1" x14ac:dyDescent="0.3">
      <c r="A27" s="83"/>
      <c r="B27" s="141" t="s">
        <v>89</v>
      </c>
      <c r="C27" s="142"/>
      <c r="D27" s="142"/>
      <c r="E27" s="142"/>
      <c r="F27" s="142"/>
      <c r="G27" s="142"/>
      <c r="H27" s="142"/>
      <c r="I27" s="143"/>
      <c r="L27" s="1" t="s">
        <v>47</v>
      </c>
    </row>
    <row r="28" spans="1:19" ht="20.100000000000001" customHeight="1" thickBot="1" x14ac:dyDescent="0.3">
      <c r="A28" s="83"/>
      <c r="B28" s="144">
        <v>25</v>
      </c>
      <c r="C28" s="145"/>
      <c r="D28" s="145"/>
      <c r="E28" s="145"/>
      <c r="F28" s="145"/>
      <c r="G28" s="145"/>
      <c r="H28" s="145"/>
      <c r="I28" s="146"/>
    </row>
    <row r="29" spans="1:19" ht="20.100000000000001" customHeight="1" thickBot="1" x14ac:dyDescent="0.3">
      <c r="A29" s="83"/>
      <c r="B29" s="141" t="s">
        <v>24</v>
      </c>
      <c r="C29" s="142"/>
      <c r="D29" s="142"/>
      <c r="E29" s="142"/>
      <c r="F29" s="142"/>
      <c r="G29" s="142"/>
      <c r="H29" s="142"/>
      <c r="I29" s="143"/>
    </row>
    <row r="30" spans="1:19" ht="20.100000000000001" customHeight="1" thickBot="1" x14ac:dyDescent="0.3">
      <c r="A30" s="83"/>
      <c r="B30" s="162" t="str">
        <f>IF(B28="","Se calcule automatiquement à partir de la longueur de la périphérie",IF(B28&lt;25,L39,IF(B28&lt;50,L40,IF(B28&lt;100,L41,IF(B28&lt;150,L42,"Contacter Draine-des-Bâtiments SVP")))))</f>
        <v>2 : De 25 à 50 m</v>
      </c>
      <c r="C30" s="163" t="e">
        <f>IF(#REF!&lt;25,C40,IF(#REF!&lt;50,C41,IF(#REF!&lt;100,C42,IF(#REF!&lt;150,C43,"CONTACTER FRAENKISCHE FRANCE"))))</f>
        <v>#REF!</v>
      </c>
      <c r="D30" s="163" t="e">
        <f>IF(#REF!&lt;25,D40,IF(#REF!&lt;50,D41,IF(#REF!&lt;100,D42,IF(#REF!&lt;150,D43,"CONTACTER FRAENKISCHE FRANCE"))))</f>
        <v>#REF!</v>
      </c>
      <c r="E30" s="163" t="e">
        <f>IF(#REF!&lt;25,E40,IF(#REF!&lt;50,E41,IF(#REF!&lt;100,E42,IF(#REF!&lt;150,E43,"CONTACTER FRAENKISCHE FRANCE"))))</f>
        <v>#REF!</v>
      </c>
      <c r="F30" s="163" t="e">
        <f>IF(#REF!&lt;25,F40,IF(#REF!&lt;50,F41,IF(#REF!&lt;100,F42,IF(#REF!&lt;150,F43,"CONTACTER FRAENKISCHE FRANCE"))))</f>
        <v>#REF!</v>
      </c>
      <c r="G30" s="163" t="e">
        <f>IF(#REF!&lt;25,G40,IF(#REF!&lt;50,G41,IF(#REF!&lt;100,G42,IF(#REF!&lt;150,G43,"CONTACTER FRAENKISCHE FRANCE"))))</f>
        <v>#REF!</v>
      </c>
      <c r="H30" s="163" t="e">
        <f>IF(#REF!&lt;25,H40,IF(#REF!&lt;50,H41,IF(#REF!&lt;100,H42,IF(#REF!&lt;150,H43,"CONTACTER FRAENKISCHE FRANCE"))))</f>
        <v>#REF!</v>
      </c>
      <c r="I30" s="164" t="e">
        <f>IF(#REF!&lt;25,I40,IF(#REF!&lt;50,I41,IF(#REF!&lt;100,I42,IF(#REF!&lt;150,I43,"CONTACTER FRAENKISCHE FRANCE"))))</f>
        <v>#REF!</v>
      </c>
    </row>
    <row r="31" spans="1:19" ht="20.100000000000001" customHeight="1" thickBot="1" x14ac:dyDescent="0.3">
      <c r="A31" s="83"/>
      <c r="B31" s="141" t="s">
        <v>70</v>
      </c>
      <c r="C31" s="142"/>
      <c r="D31" s="142"/>
      <c r="E31" s="142"/>
      <c r="F31" s="142"/>
      <c r="G31" s="142"/>
      <c r="H31" s="142"/>
      <c r="I31" s="143"/>
    </row>
    <row r="32" spans="1:19" ht="20.100000000000001" customHeight="1" thickBot="1" x14ac:dyDescent="0.3">
      <c r="A32" s="83"/>
      <c r="B32" s="144">
        <v>50</v>
      </c>
      <c r="C32" s="145"/>
      <c r="D32" s="145"/>
      <c r="E32" s="145"/>
      <c r="F32" s="145"/>
      <c r="G32" s="145"/>
      <c r="H32" s="145"/>
      <c r="I32" s="146"/>
    </row>
    <row r="33" spans="1:15" ht="20.100000000000001" customHeight="1" thickBot="1" x14ac:dyDescent="0.3">
      <c r="A33" s="83"/>
      <c r="B33" s="141" t="s">
        <v>46</v>
      </c>
      <c r="C33" s="142"/>
      <c r="D33" s="142"/>
      <c r="E33" s="142"/>
      <c r="F33" s="142"/>
      <c r="G33" s="142"/>
      <c r="H33" s="142"/>
      <c r="I33" s="143"/>
    </row>
    <row r="34" spans="1:15" ht="20.100000000000001" customHeight="1" thickBot="1" x14ac:dyDescent="0.3">
      <c r="A34" s="83"/>
      <c r="B34" s="168">
        <v>2</v>
      </c>
      <c r="C34" s="169"/>
      <c r="D34" s="169"/>
      <c r="E34" s="169"/>
      <c r="F34" s="169"/>
      <c r="G34" s="169"/>
      <c r="H34" s="169"/>
      <c r="I34" s="170"/>
    </row>
    <row r="35" spans="1:15" ht="20.100000000000001" customHeight="1" x14ac:dyDescent="0.25">
      <c r="A35" s="83"/>
    </row>
    <row r="36" spans="1:15" ht="20.100000000000001" customHeight="1" thickBot="1" x14ac:dyDescent="0.3">
      <c r="A36" s="83"/>
    </row>
    <row r="37" spans="1:15" ht="20.100000000000001" customHeight="1" thickBot="1" x14ac:dyDescent="0.3">
      <c r="A37" s="83"/>
      <c r="B37" s="141" t="s">
        <v>30</v>
      </c>
      <c r="C37" s="142"/>
      <c r="D37" s="142"/>
      <c r="E37" s="142"/>
      <c r="F37" s="142"/>
      <c r="G37" s="142"/>
      <c r="H37" s="142"/>
      <c r="I37" s="143"/>
      <c r="L37" s="99" t="s">
        <v>38</v>
      </c>
      <c r="M37" s="100" t="s">
        <v>31</v>
      </c>
      <c r="N37" s="100" t="s">
        <v>32</v>
      </c>
      <c r="O37" s="100" t="s">
        <v>33</v>
      </c>
    </row>
    <row r="38" spans="1:15" ht="20.100000000000001" customHeight="1" thickBot="1" x14ac:dyDescent="0.3">
      <c r="A38" s="83"/>
      <c r="B38" s="144" t="s">
        <v>31</v>
      </c>
      <c r="C38" s="145"/>
      <c r="D38" s="145"/>
      <c r="E38" s="145"/>
      <c r="F38" s="145"/>
      <c r="G38" s="145"/>
      <c r="H38" s="145"/>
      <c r="I38" s="146"/>
      <c r="L38" s="101" t="s">
        <v>39</v>
      </c>
      <c r="M38" s="102">
        <v>0</v>
      </c>
      <c r="N38" s="102">
        <v>0</v>
      </c>
      <c r="O38" s="102">
        <v>0</v>
      </c>
    </row>
    <row r="39" spans="1:15" ht="20.100000000000001" customHeight="1" thickBot="1" x14ac:dyDescent="0.3">
      <c r="A39" s="83"/>
      <c r="B39" s="141" t="s">
        <v>44</v>
      </c>
      <c r="C39" s="142"/>
      <c r="D39" s="142"/>
      <c r="E39" s="142"/>
      <c r="F39" s="142"/>
      <c r="G39" s="142"/>
      <c r="H39" s="142"/>
      <c r="I39" s="143"/>
      <c r="L39" s="101" t="s">
        <v>40</v>
      </c>
      <c r="M39" s="101" t="s">
        <v>34</v>
      </c>
      <c r="N39" s="101" t="s">
        <v>34</v>
      </c>
      <c r="O39" s="101" t="s">
        <v>35</v>
      </c>
    </row>
    <row r="40" spans="1:15" ht="20.100000000000001" customHeight="1" thickBot="1" x14ac:dyDescent="0.3">
      <c r="A40" s="83"/>
      <c r="B40" s="165" t="str">
        <f>VLOOKUP(B38,SOL_COMPLET,2)</f>
        <v>FAIBLE (0.05 l/s.m)</v>
      </c>
      <c r="C40" s="166"/>
      <c r="D40" s="166"/>
      <c r="E40" s="166"/>
      <c r="F40" s="166"/>
      <c r="G40" s="166"/>
      <c r="H40" s="166"/>
      <c r="I40" s="167"/>
      <c r="L40" s="103" t="s">
        <v>41</v>
      </c>
      <c r="M40" s="101" t="s">
        <v>34</v>
      </c>
      <c r="N40" s="101" t="s">
        <v>35</v>
      </c>
      <c r="O40" s="101" t="s">
        <v>36</v>
      </c>
    </row>
    <row r="41" spans="1:15" ht="20.100000000000001" customHeight="1" x14ac:dyDescent="0.25">
      <c r="A41" s="83"/>
      <c r="L41" s="103" t="s">
        <v>42</v>
      </c>
      <c r="M41" s="101" t="s">
        <v>35</v>
      </c>
      <c r="N41" s="101" t="s">
        <v>36</v>
      </c>
      <c r="O41" s="101" t="s">
        <v>37</v>
      </c>
    </row>
    <row r="42" spans="1:15" ht="20.100000000000001" customHeight="1" thickBot="1" x14ac:dyDescent="0.3">
      <c r="A42" s="83"/>
      <c r="L42" s="103" t="s">
        <v>43</v>
      </c>
      <c r="M42" s="101" t="s">
        <v>36</v>
      </c>
      <c r="N42" s="101" t="s">
        <v>37</v>
      </c>
      <c r="O42" s="101" t="s">
        <v>37</v>
      </c>
    </row>
    <row r="43" spans="1:15" ht="20.100000000000001" customHeight="1" thickBot="1" x14ac:dyDescent="0.3">
      <c r="A43" s="83"/>
      <c r="B43" s="141" t="s">
        <v>71</v>
      </c>
      <c r="C43" s="142"/>
      <c r="D43" s="142"/>
      <c r="E43" s="142"/>
      <c r="F43" s="142"/>
      <c r="G43" s="142"/>
      <c r="H43" s="142"/>
      <c r="I43" s="143"/>
      <c r="L43" s="1" t="str">
        <f>VLOOKUP(B30,TABLEAU,2)</f>
        <v>DN 100</v>
      </c>
    </row>
    <row r="44" spans="1:15" ht="20.100000000000001" customHeight="1" thickBot="1" x14ac:dyDescent="0.3">
      <c r="A44" s="83"/>
      <c r="B44" s="144">
        <v>4</v>
      </c>
      <c r="C44" s="145"/>
      <c r="D44" s="145"/>
      <c r="E44" s="145"/>
      <c r="F44" s="145"/>
      <c r="G44" s="145"/>
      <c r="H44" s="145"/>
      <c r="I44" s="146"/>
      <c r="L44" s="1" t="str">
        <f>VLOOKUP(B30,TABLEAU,3)</f>
        <v>DN 125</v>
      </c>
    </row>
    <row r="45" spans="1:15" ht="20.100000000000001" customHeight="1" thickBot="1" x14ac:dyDescent="0.3">
      <c r="A45" s="83"/>
      <c r="B45" s="141" t="s">
        <v>88</v>
      </c>
      <c r="C45" s="142"/>
      <c r="D45" s="142"/>
      <c r="E45" s="142"/>
      <c r="F45" s="142"/>
      <c r="G45" s="142"/>
      <c r="H45" s="142"/>
      <c r="I45" s="143"/>
      <c r="L45" s="1" t="str">
        <f>VLOOKUP(B30,TABLEAU,4)</f>
        <v>DN 160</v>
      </c>
    </row>
    <row r="46" spans="1:15" ht="20.100000000000001" customHeight="1" thickBot="1" x14ac:dyDescent="0.3">
      <c r="A46" s="83"/>
      <c r="B46" s="144">
        <v>0</v>
      </c>
      <c r="C46" s="145"/>
      <c r="D46" s="145"/>
      <c r="E46" s="145"/>
      <c r="F46" s="145"/>
      <c r="G46" s="145"/>
      <c r="H46" s="145"/>
      <c r="I46" s="146"/>
    </row>
    <row r="47" spans="1:15" ht="20.100000000000001" customHeight="1" thickBot="1" x14ac:dyDescent="0.3">
      <c r="A47" s="83"/>
      <c r="B47" s="98"/>
      <c r="C47" s="98"/>
      <c r="D47" s="98"/>
      <c r="E47" s="98"/>
      <c r="F47" s="98"/>
      <c r="G47" s="98"/>
      <c r="H47" s="104"/>
      <c r="I47" s="104"/>
    </row>
    <row r="48" spans="1:15" ht="20.100000000000001" customHeight="1" thickBot="1" x14ac:dyDescent="0.3">
      <c r="A48" s="83"/>
      <c r="B48" s="141" t="s">
        <v>91</v>
      </c>
      <c r="C48" s="142"/>
      <c r="D48" s="142"/>
      <c r="E48" s="142"/>
      <c r="F48" s="142"/>
      <c r="G48" s="142"/>
      <c r="H48" s="142"/>
      <c r="I48" s="143"/>
    </row>
    <row r="49" spans="1:10" ht="20.100000000000001" customHeight="1" thickBot="1" x14ac:dyDescent="0.3">
      <c r="A49" s="83"/>
      <c r="B49" s="165" t="str">
        <f>IF(B30=L38,"RENSEIGNER LES DONNEES TECHNIQUES",IF(B38=L38,"RENSEIGNER LES DONNEES TECHNIQUES",IF(B38=M37,L43,IF(B38=N37,L44,L45))))</f>
        <v>DN 100</v>
      </c>
      <c r="C49" s="166"/>
      <c r="D49" s="166"/>
      <c r="E49" s="166"/>
      <c r="F49" s="166"/>
      <c r="G49" s="166"/>
      <c r="H49" s="166"/>
      <c r="I49" s="167"/>
    </row>
    <row r="50" spans="1:10" ht="20.100000000000001" customHeight="1" thickBot="1" x14ac:dyDescent="0.3">
      <c r="A50" s="83"/>
      <c r="B50" s="105"/>
      <c r="C50" s="105"/>
      <c r="D50" s="105"/>
      <c r="E50" s="105"/>
      <c r="F50" s="105"/>
      <c r="G50" s="105"/>
      <c r="H50" s="105"/>
      <c r="I50" s="105"/>
    </row>
    <row r="51" spans="1:10" ht="20.100000000000001" customHeight="1" thickBot="1" x14ac:dyDescent="0.3">
      <c r="A51" s="83"/>
      <c r="B51" s="141" t="s">
        <v>53</v>
      </c>
      <c r="C51" s="142"/>
      <c r="D51" s="142"/>
      <c r="E51" s="142"/>
      <c r="F51" s="142"/>
      <c r="G51" s="142"/>
      <c r="H51" s="142"/>
      <c r="I51" s="143"/>
    </row>
    <row r="52" spans="1:10" ht="20.100000000000001" customHeight="1" thickBot="1" x14ac:dyDescent="0.3">
      <c r="A52" s="83"/>
      <c r="B52" s="144" t="s">
        <v>56</v>
      </c>
      <c r="C52" s="145"/>
      <c r="D52" s="145"/>
      <c r="E52" s="145"/>
      <c r="F52" s="145"/>
      <c r="G52" s="145"/>
      <c r="H52" s="145"/>
      <c r="I52" s="146"/>
    </row>
    <row r="53" spans="1:10" ht="20.100000000000001" customHeight="1" x14ac:dyDescent="0.25">
      <c r="A53" s="83"/>
      <c r="B53" s="156" t="s">
        <v>114</v>
      </c>
      <c r="C53" s="156"/>
      <c r="D53" s="156"/>
      <c r="E53" s="156"/>
      <c r="F53" s="156"/>
      <c r="G53" s="156"/>
      <c r="H53" s="156"/>
      <c r="I53" s="156"/>
    </row>
    <row r="54" spans="1:10" ht="20.100000000000001" customHeight="1" x14ac:dyDescent="0.25">
      <c r="A54" s="83"/>
      <c r="B54" s="98"/>
      <c r="C54" s="98"/>
      <c r="D54" s="98"/>
      <c r="E54" s="98"/>
      <c r="F54" s="98"/>
      <c r="G54" s="98"/>
      <c r="H54" s="104"/>
      <c r="I54" s="104"/>
    </row>
    <row r="55" spans="1:10" ht="20.100000000000001" customHeight="1" x14ac:dyDescent="0.25">
      <c r="A55" s="83"/>
      <c r="B55" s="98"/>
      <c r="C55" s="98"/>
      <c r="D55" s="98"/>
      <c r="E55" s="98"/>
      <c r="F55" s="98"/>
      <c r="G55" s="98"/>
      <c r="H55" s="104"/>
      <c r="I55" s="104"/>
    </row>
    <row r="56" spans="1:10" ht="15.75" x14ac:dyDescent="0.25">
      <c r="A56" s="83"/>
    </row>
    <row r="58" spans="1:10" ht="27" customHeight="1" x14ac:dyDescent="0.25"/>
    <row r="59" spans="1:10" x14ac:dyDescent="0.25">
      <c r="A59" s="147" t="s">
        <v>93</v>
      </c>
      <c r="B59" s="147"/>
      <c r="C59" s="147"/>
      <c r="D59" s="147"/>
      <c r="E59" s="147"/>
      <c r="F59" s="147"/>
      <c r="G59" s="147"/>
      <c r="H59" s="147"/>
      <c r="I59" s="147"/>
      <c r="J59" s="147"/>
    </row>
    <row r="63" spans="1:10" ht="15.75" thickBot="1" x14ac:dyDescent="0.3"/>
    <row r="64" spans="1:10" ht="16.5" thickBot="1" x14ac:dyDescent="0.3">
      <c r="B64" s="159" t="s">
        <v>0</v>
      </c>
      <c r="C64" s="160"/>
      <c r="D64" s="160"/>
      <c r="E64" s="160"/>
      <c r="F64" s="160"/>
      <c r="G64" s="160"/>
      <c r="H64" s="160"/>
      <c r="I64" s="161"/>
    </row>
    <row r="65" spans="2:9" ht="15.75" thickBot="1" x14ac:dyDescent="0.3">
      <c r="B65" s="1" t="s">
        <v>7</v>
      </c>
      <c r="H65" s="157">
        <f>POWER(10,-5)</f>
        <v>1.0000000000000001E-5</v>
      </c>
      <c r="I65" s="158"/>
    </row>
    <row r="66" spans="2:9" x14ac:dyDescent="0.25">
      <c r="B66" s="2" t="s">
        <v>1</v>
      </c>
      <c r="C66" s="3"/>
      <c r="D66" s="3"/>
      <c r="E66" s="3"/>
      <c r="F66" s="3"/>
      <c r="G66" s="3"/>
      <c r="H66" s="3"/>
      <c r="I66" s="4"/>
    </row>
    <row r="67" spans="2:9" x14ac:dyDescent="0.25">
      <c r="B67" s="2" t="s">
        <v>2</v>
      </c>
      <c r="C67" s="3"/>
      <c r="D67" s="3"/>
      <c r="E67" s="3"/>
      <c r="F67" s="3"/>
      <c r="G67" s="3"/>
      <c r="H67" s="3"/>
      <c r="I67" s="4"/>
    </row>
    <row r="68" spans="2:9" x14ac:dyDescent="0.25">
      <c r="B68" s="5" t="s">
        <v>3</v>
      </c>
      <c r="C68" s="3"/>
      <c r="D68" s="3"/>
      <c r="E68" s="3"/>
      <c r="F68" s="3"/>
      <c r="G68" s="3"/>
      <c r="H68" s="3"/>
      <c r="I68" s="6">
        <f>H40</f>
        <v>0</v>
      </c>
    </row>
    <row r="69" spans="2:9" ht="15.75" thickBot="1" x14ac:dyDescent="0.3">
      <c r="B69" s="7" t="s">
        <v>4</v>
      </c>
      <c r="C69" s="8"/>
      <c r="D69" s="8"/>
      <c r="E69" s="8"/>
      <c r="F69" s="8"/>
      <c r="G69" s="8"/>
      <c r="H69" s="8"/>
      <c r="I69" s="9">
        <f>H65*I68*1000</f>
        <v>0</v>
      </c>
    </row>
    <row r="70" spans="2:9" ht="15.75" thickBot="1" x14ac:dyDescent="0.3">
      <c r="B70" s="10"/>
      <c r="C70" s="10"/>
      <c r="D70" s="10"/>
      <c r="E70" s="10"/>
      <c r="F70" s="10"/>
      <c r="G70" s="10"/>
      <c r="H70" s="10"/>
      <c r="I70" s="10"/>
    </row>
    <row r="71" spans="2:9" ht="16.5" thickBot="1" x14ac:dyDescent="0.3">
      <c r="B71" s="48" t="s">
        <v>5</v>
      </c>
      <c r="C71" s="49"/>
      <c r="D71" s="49"/>
      <c r="E71" s="49"/>
      <c r="F71" s="49"/>
      <c r="G71" s="49"/>
      <c r="H71" s="49"/>
      <c r="I71" s="50"/>
    </row>
    <row r="72" spans="2:9" ht="15.75" thickBot="1" x14ac:dyDescent="0.3">
      <c r="B72" s="11" t="s">
        <v>6</v>
      </c>
      <c r="C72" s="12"/>
      <c r="D72" s="12"/>
      <c r="E72" s="12"/>
      <c r="F72" s="12"/>
      <c r="G72" s="12"/>
      <c r="H72" s="12"/>
      <c r="I72" s="13" t="e">
        <f>(($H$12/1000)/#REF!)*60*60</f>
        <v>#VALUE!</v>
      </c>
    </row>
  </sheetData>
  <sheetProtection selectLockedCells="1"/>
  <mergeCells count="29">
    <mergeCell ref="D3:I5"/>
    <mergeCell ref="B53:I53"/>
    <mergeCell ref="H65:I65"/>
    <mergeCell ref="B64:I64"/>
    <mergeCell ref="B29:I29"/>
    <mergeCell ref="B30:I30"/>
    <mergeCell ref="B37:I37"/>
    <mergeCell ref="B38:I38"/>
    <mergeCell ref="B40:I40"/>
    <mergeCell ref="B43:I43"/>
    <mergeCell ref="B44:I44"/>
    <mergeCell ref="B48:I48"/>
    <mergeCell ref="B49:I49"/>
    <mergeCell ref="B39:I39"/>
    <mergeCell ref="B52:I52"/>
    <mergeCell ref="B34:I34"/>
    <mergeCell ref="A59:J59"/>
    <mergeCell ref="B51:I51"/>
    <mergeCell ref="B46:I46"/>
    <mergeCell ref="F16:G16"/>
    <mergeCell ref="C16:D16"/>
    <mergeCell ref="D10:H10"/>
    <mergeCell ref="C17:D17"/>
    <mergeCell ref="B45:I45"/>
    <mergeCell ref="B27:I27"/>
    <mergeCell ref="B28:I28"/>
    <mergeCell ref="B31:I31"/>
    <mergeCell ref="B32:I32"/>
    <mergeCell ref="B33:I33"/>
  </mergeCells>
  <dataValidations xWindow="670" yWindow="494" count="12">
    <dataValidation operator="equal" allowBlank="1" showInputMessage="1" showErrorMessage="1" sqref="J3"/>
    <dataValidation type="custom" allowBlank="1" showInputMessage="1" showErrorMessage="1" sqref="E23">
      <formula1>"hors coeff de securité !!!!"</formula1>
    </dataValidation>
    <dataValidation type="list" allowBlank="1" showInputMessage="1" showErrorMessage="1" promptTitle="SELECTION" prompt="SELECTIONNER A L'AIDE DE LA LISTE DEROULANTE A DROITE LE TYPE DE SOL" sqref="B38:I38">
      <formula1>SOL</formula1>
    </dataValidation>
    <dataValidation type="textLength" operator="equal" allowBlank="1" showInputMessage="1" showErrorMessage="1" sqref="M37:O46 L37:L45">
      <formula1>33</formula1>
    </dataValidation>
    <dataValidation type="decimal" allowBlank="1" showInputMessage="1" showErrorMessage="1" errorTitle="DOMAINE D'EMPLOI" error="Merci de contacter Drainage-des-Bâtiments" prompt="Saisir une valeur jusqu'à 3 m._x000a_Pour toute profondeur supérieure, contacter Drainage-des-Batiments.com" sqref="B34:I34">
      <formula1>0</formula1>
      <formula2>3</formula2>
    </dataValidation>
    <dataValidation type="textLength" operator="equal" allowBlank="1" showInputMessage="1" showErrorMessage="1" errorTitle="ZONE DE CALCUL AUTOMATIQUE" error="LE DIAMETRE SE CALCULE AUTOMATIQUEMENT" sqref="B49:I50">
      <formula1>33</formula1>
    </dataValidation>
    <dataValidation type="textLength" operator="equal" allowBlank="1" showInputMessage="1" showErrorMessage="1" errorTitle="ZONE DE CALCUL AUTOMATIQUE" error="L'APPORT D'EAU SE DEFINIT AUTOMATIQUEMENT" sqref="B40:I40">
      <formula1>33</formula1>
    </dataValidation>
    <dataValidation type="textLength" operator="equal" allowBlank="1" showInputMessage="1" errorTitle="ZONE DE CALCUL AUTOMATIQUE" error="LA PLAGE DE LONGUEUR SE CALCULE AUTOMATIQUEMENT" sqref="B30:I30">
      <formula1>123456</formula1>
    </dataValidation>
    <dataValidation type="decimal" operator="lessThan" allowBlank="1" showInputMessage="1" showErrorMessage="1" error="Du fait de la longueur importante du drainage périphérique, merci de contacter Drainage-des-Bâtiments." prompt="Saisir une valeur jusqu'à 150 m._x000a_Pour toute longueur supérieure, contacter Drainage-des-Batiments.com" sqref="B28:I28">
      <formula1>150.5</formula1>
    </dataValidation>
    <dataValidation type="whole" allowBlank="1" showInputMessage="1" showErrorMessage="1" errorTitle="ERREUR DE SAISIE" error="SAISIR UN NOMBRE" promptTitle="SAISIE" prompt="SAISIR ICI QUE LE NOMBRE DE REGARD AVEC 1 ENTREE ET 1 SORTIE" sqref="B44:I44">
      <formula1>0</formula1>
      <formula2>1000000</formula2>
    </dataValidation>
    <dataValidation type="whole" allowBlank="1" showInputMessage="1" showErrorMessage="1" errorTitle="ERREUR DE SAISIE" error="SAISIR UN NOMBRE" promptTitle="SAISIE" prompt="SAISIR ICI QUE LE NOMBRE DE REGARD AVEC 2 ENTREES ET UNE SORTIE" sqref="B46:I46">
      <formula1>0</formula1>
      <formula2>1000000</formula2>
    </dataValidation>
    <dataValidation type="textLength" operator="lessThan" allowBlank="1" showInputMessage="1" showErrorMessage="1" sqref="J10:J58 J60">
      <formula1>33</formula1>
    </dataValidation>
  </dataValidations>
  <hyperlinks>
    <hyperlink ref="A59" r:id="rId1"/>
  </hyperlinks>
  <printOptions horizontalCentered="1"/>
  <pageMargins left="0.59055118110236227" right="0.19685039370078741" top="0.19685039370078741" bottom="0.19685039370078741" header="0.31496062992125984" footer="0.31496062992125984"/>
  <pageSetup paperSize="9" scale="65" orientation="portrait" r:id="rId2"/>
  <drawing r:id="rId3"/>
  <extLst>
    <ext xmlns:x14="http://schemas.microsoft.com/office/spreadsheetml/2009/9/main" uri="{CCE6A557-97BC-4b89-ADB6-D9C93CAAB3DF}">
      <x14:dataValidations xmlns:xm="http://schemas.microsoft.com/office/excel/2006/main" xWindow="670" yWindow="494" count="1">
        <x14:dataValidation type="list" errorStyle="warning" showInputMessage="1" showErrorMessage="1" error="Merci de renseigner cette case." prompt="Indiquer ici si OUI ou NON il y a présence d'un isolant (type polystyrène expansé) sur la paroi enterrée.">
          <x14:formula1>
            <xm:f>Données!$E$43:$E$45</xm:f>
          </x14:formula1>
          <xm:sqref>B52:I52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pageSetUpPr fitToPage="1"/>
  </sheetPr>
  <dimension ref="A1:O58"/>
  <sheetViews>
    <sheetView showGridLines="0" tabSelected="1" view="pageBreakPreview" zoomScaleNormal="100" zoomScaleSheetLayoutView="100" workbookViewId="0">
      <selection activeCell="E17" sqref="E17"/>
    </sheetView>
  </sheetViews>
  <sheetFormatPr baseColWidth="10" defaultColWidth="9.140625" defaultRowHeight="15" x14ac:dyDescent="0.25"/>
  <cols>
    <col min="1" max="1" width="9.140625" style="28"/>
    <col min="2" max="2" width="23" style="28" customWidth="1"/>
    <col min="3" max="3" width="41.140625" style="28" customWidth="1"/>
    <col min="4" max="4" width="16.42578125" style="28" customWidth="1"/>
    <col min="5" max="5" width="8.85546875" style="28" customWidth="1"/>
    <col min="6" max="6" width="11.85546875" style="28" customWidth="1"/>
    <col min="7" max="7" width="11.42578125" style="58" customWidth="1"/>
    <col min="8" max="8" width="9.140625" style="28" customWidth="1"/>
    <col min="9" max="9" width="32.85546875" style="28" bestFit="1" customWidth="1"/>
    <col min="10" max="10" width="25.28515625" style="28" bestFit="1" customWidth="1"/>
    <col min="11" max="11" width="14.5703125" style="28" customWidth="1"/>
    <col min="12" max="13" width="9.140625" style="28" customWidth="1"/>
    <col min="14" max="14" width="17.5703125" style="28" customWidth="1"/>
    <col min="15" max="15" width="33.28515625" style="28" customWidth="1"/>
    <col min="16" max="16" width="10.28515625" style="28" customWidth="1"/>
    <col min="17" max="20" width="9.140625" style="28" customWidth="1"/>
    <col min="21" max="16384" width="9.140625" style="28"/>
  </cols>
  <sheetData>
    <row r="1" spans="2:15" customFormat="1" ht="15.75" thickBot="1" x14ac:dyDescent="0.3">
      <c r="G1" s="63"/>
    </row>
    <row r="2" spans="2:15" customFormat="1" x14ac:dyDescent="0.25">
      <c r="B2" s="71"/>
      <c r="C2" s="124"/>
      <c r="D2" s="124"/>
      <c r="E2" s="125"/>
      <c r="F2" s="74"/>
      <c r="G2" s="61"/>
    </row>
    <row r="3" spans="2:15" customFormat="1" ht="26.25" x14ac:dyDescent="0.4">
      <c r="B3" s="72"/>
      <c r="C3" s="126" t="s">
        <v>67</v>
      </c>
      <c r="D3" s="126"/>
      <c r="E3" s="129"/>
      <c r="F3" s="74"/>
      <c r="G3" s="61"/>
      <c r="J3" s="16"/>
    </row>
    <row r="4" spans="2:15" customFormat="1" ht="15" customHeight="1" thickBot="1" x14ac:dyDescent="0.45">
      <c r="B4" s="73"/>
      <c r="C4" s="127"/>
      <c r="D4" s="127"/>
      <c r="E4" s="128"/>
      <c r="F4" s="74"/>
      <c r="G4" s="61"/>
    </row>
    <row r="5" spans="2:15" customFormat="1" x14ac:dyDescent="0.25">
      <c r="G5" s="63"/>
    </row>
    <row r="6" spans="2:15" customFormat="1" x14ac:dyDescent="0.25">
      <c r="G6" s="63"/>
    </row>
    <row r="7" spans="2:15" ht="18" customHeight="1" x14ac:dyDescent="0.25">
      <c r="C7" s="106" t="s">
        <v>72</v>
      </c>
      <c r="D7" s="69">
        <f ca="1">TODAY()</f>
        <v>44629</v>
      </c>
      <c r="F7" s="43"/>
      <c r="I7" s="34"/>
      <c r="J7" s="47"/>
      <c r="K7" s="30"/>
      <c r="L7" s="30"/>
    </row>
    <row r="8" spans="2:15" ht="18" customHeight="1" x14ac:dyDescent="0.25">
      <c r="B8" s="43"/>
      <c r="C8" s="68"/>
      <c r="D8" s="43"/>
      <c r="E8" s="43"/>
      <c r="F8" s="43"/>
      <c r="I8" s="31"/>
      <c r="J8" s="32"/>
      <c r="L8" s="30"/>
    </row>
    <row r="9" spans="2:15" ht="18" customHeight="1" x14ac:dyDescent="0.25">
      <c r="B9" s="43" t="s">
        <v>8</v>
      </c>
      <c r="C9" s="43"/>
      <c r="D9" s="43"/>
      <c r="E9" s="43"/>
      <c r="F9" s="43"/>
      <c r="I9" s="34"/>
      <c r="J9" s="47"/>
      <c r="K9" s="30"/>
      <c r="L9" s="30"/>
      <c r="M9" s="29"/>
      <c r="N9" s="29"/>
      <c r="O9" s="29"/>
    </row>
    <row r="10" spans="2:15" ht="18" customHeight="1" x14ac:dyDescent="0.25">
      <c r="B10" s="43"/>
      <c r="C10" s="43"/>
      <c r="D10" s="43"/>
      <c r="E10" s="43"/>
      <c r="F10" s="43"/>
      <c r="I10" s="34"/>
      <c r="J10" s="47"/>
      <c r="K10" s="30"/>
      <c r="L10" s="30"/>
      <c r="M10" s="29"/>
      <c r="N10" s="29"/>
      <c r="O10" s="29"/>
    </row>
    <row r="11" spans="2:15" ht="18" customHeight="1" x14ac:dyDescent="0.25">
      <c r="B11" s="43" t="s">
        <v>9</v>
      </c>
      <c r="C11" s="43"/>
      <c r="D11" s="43"/>
      <c r="E11" s="43"/>
      <c r="F11" s="43"/>
      <c r="H11" s="35"/>
      <c r="N11" s="30"/>
    </row>
    <row r="12" spans="2:15" ht="18" customHeight="1" x14ac:dyDescent="0.25">
      <c r="B12" s="43" t="s">
        <v>65</v>
      </c>
      <c r="C12" s="43"/>
      <c r="D12" s="43"/>
      <c r="E12" s="43"/>
      <c r="F12" s="43"/>
    </row>
    <row r="13" spans="2:15" ht="18" customHeight="1" x14ac:dyDescent="0.25">
      <c r="B13" s="43" t="s">
        <v>66</v>
      </c>
      <c r="C13" s="43"/>
      <c r="D13" s="43"/>
      <c r="E13" s="43"/>
      <c r="F13" s="43"/>
    </row>
    <row r="14" spans="2:15" ht="18" customHeight="1" x14ac:dyDescent="0.25">
      <c r="B14" s="43"/>
      <c r="C14" s="43"/>
      <c r="D14" s="43"/>
      <c r="E14" s="43"/>
      <c r="F14" s="43"/>
    </row>
    <row r="15" spans="2:15" s="58" customFormat="1" ht="18" customHeight="1" x14ac:dyDescent="0.25">
      <c r="B15" s="66" t="s">
        <v>62</v>
      </c>
      <c r="C15" s="66"/>
      <c r="D15" s="66"/>
      <c r="E15" s="66"/>
      <c r="F15" s="66"/>
      <c r="N15" s="59"/>
    </row>
    <row r="16" spans="2:15" s="58" customFormat="1" ht="18" customHeight="1" x14ac:dyDescent="0.25">
      <c r="B16" s="66" t="s">
        <v>63</v>
      </c>
      <c r="C16" s="66"/>
      <c r="D16" s="66"/>
      <c r="E16" s="66"/>
      <c r="F16" s="66"/>
      <c r="N16" s="60"/>
    </row>
    <row r="17" spans="1:13" s="58" customFormat="1" ht="18" customHeight="1" x14ac:dyDescent="0.25">
      <c r="B17" s="66" t="s">
        <v>64</v>
      </c>
      <c r="C17" s="66"/>
      <c r="D17" s="66"/>
      <c r="E17" s="66"/>
      <c r="F17" s="66"/>
    </row>
    <row r="18" spans="1:13" s="58" customFormat="1" ht="18" customHeight="1" x14ac:dyDescent="0.25">
      <c r="A18" s="66"/>
      <c r="B18" s="66"/>
      <c r="C18" s="66"/>
      <c r="D18" s="66"/>
      <c r="E18" s="66"/>
      <c r="F18" s="66"/>
    </row>
    <row r="19" spans="1:13" s="58" customFormat="1" ht="18" customHeight="1" x14ac:dyDescent="0.25">
      <c r="A19" s="66"/>
      <c r="B19" s="66"/>
      <c r="C19" s="66"/>
      <c r="D19" s="66"/>
      <c r="E19" s="66"/>
      <c r="F19" s="66"/>
    </row>
    <row r="20" spans="1:13" ht="18" customHeight="1" x14ac:dyDescent="0.25">
      <c r="A20" s="43"/>
      <c r="B20" s="70" t="s">
        <v>69</v>
      </c>
      <c r="C20" s="171" t="str">
        <f>IF(ISBLANK(Dimensionnement!D10),"",Dimensionnement!D10)</f>
        <v>mon projet</v>
      </c>
      <c r="D20" s="171"/>
      <c r="E20" s="43"/>
      <c r="F20" s="43"/>
    </row>
    <row r="21" spans="1:13" ht="18" customHeight="1" thickBot="1" x14ac:dyDescent="0.3">
      <c r="A21" s="43"/>
      <c r="B21" s="43"/>
      <c r="C21" s="43"/>
      <c r="D21" s="43"/>
      <c r="E21" s="43"/>
      <c r="F21" s="43"/>
      <c r="I21" s="29"/>
      <c r="J21" s="29"/>
      <c r="K21" s="29"/>
      <c r="L21" s="29"/>
      <c r="M21" s="29"/>
    </row>
    <row r="22" spans="1:13" s="29" customFormat="1" ht="25.5" customHeight="1" thickBot="1" x14ac:dyDescent="0.3">
      <c r="A22" s="107"/>
      <c r="B22" s="130" t="s">
        <v>48</v>
      </c>
      <c r="C22" s="131" t="s">
        <v>10</v>
      </c>
      <c r="D22" s="134" t="s">
        <v>11</v>
      </c>
      <c r="E22" s="43"/>
      <c r="F22" s="58"/>
      <c r="H22" s="28"/>
    </row>
    <row r="23" spans="1:13" s="29" customFormat="1" ht="25.5" customHeight="1" x14ac:dyDescent="0.25">
      <c r="A23" s="107"/>
      <c r="B23" s="108" t="str">
        <f>VLOOKUP(Dimensionnement!$B$49,TUBE,3)</f>
        <v>02207777</v>
      </c>
      <c r="C23" s="109" t="str">
        <f>VLOOKUP(Dimensionnement!$B$49,TUBE,2)</f>
        <v>Opti-drain perforé Ø 100 mm longueur utile 2.5 m</v>
      </c>
      <c r="D23" s="135">
        <f>ROUNDUP(Dimensionnement!B28*2/2.5,0)</f>
        <v>20</v>
      </c>
      <c r="E23" s="136" t="s">
        <v>115</v>
      </c>
      <c r="F23" s="58"/>
      <c r="I23" s="29" t="s">
        <v>45</v>
      </c>
    </row>
    <row r="24" spans="1:13" s="29" customFormat="1" ht="25.5" customHeight="1" x14ac:dyDescent="0.25">
      <c r="A24" s="107"/>
      <c r="B24" s="110" t="str">
        <f>+VLOOKUP(C24,OPTICONTROL,2)</f>
        <v>02207771</v>
      </c>
      <c r="C24" s="109" t="s">
        <v>15</v>
      </c>
      <c r="D24" s="110">
        <f>Dimensionnement!B44+Dimensionnement!B46</f>
        <v>4</v>
      </c>
      <c r="E24" s="136" t="s">
        <v>116</v>
      </c>
      <c r="F24" s="58"/>
      <c r="I24" s="36">
        <f>+VLOOKUP(C24,Données!B13:F15,5)</f>
        <v>0</v>
      </c>
    </row>
    <row r="25" spans="1:13" s="29" customFormat="1" ht="25.5" customHeight="1" x14ac:dyDescent="0.25">
      <c r="A25" s="107"/>
      <c r="B25" s="110" t="str">
        <f>+VLOOKUP(C25,PRODUIT_COMPLET,2)</f>
        <v>02207773</v>
      </c>
      <c r="C25" s="111" t="str">
        <f>VLOOKUP(Dimensionnement!B49,REDUCTION_COMPLET,2)</f>
        <v>Réducteur Ø200/Ø100 Drain</v>
      </c>
      <c r="D25" s="110">
        <f>+Dimensionnement!B44*2+Dimensionnement!B46*3+1</f>
        <v>9</v>
      </c>
      <c r="E25" s="136" t="s">
        <v>117</v>
      </c>
      <c r="F25" s="58"/>
      <c r="H25" s="37"/>
      <c r="I25" s="38"/>
      <c r="J25" s="39"/>
      <c r="K25" s="37"/>
      <c r="L25" s="37"/>
      <c r="M25" s="37"/>
    </row>
    <row r="26" spans="1:13" s="29" customFormat="1" ht="25.5" customHeight="1" x14ac:dyDescent="0.25">
      <c r="A26" s="107"/>
      <c r="B26" s="110" t="str">
        <f>+VLOOKUP(C26,PRODUIT_COMPLET,2)</f>
        <v>02207776</v>
      </c>
      <c r="C26" s="111" t="s">
        <v>16</v>
      </c>
      <c r="D26" s="110">
        <f>ROUNDUP((Dimensionnement!B34*100-'Quantitatif des pièces - Offre'!I24)/80,0)*D24</f>
        <v>12</v>
      </c>
      <c r="E26" s="136" t="s">
        <v>118</v>
      </c>
      <c r="F26" s="58"/>
      <c r="H26" s="28"/>
      <c r="I26" s="40"/>
      <c r="J26" s="41"/>
      <c r="K26" s="28"/>
      <c r="L26" s="28"/>
      <c r="M26" s="28"/>
    </row>
    <row r="27" spans="1:13" s="37" customFormat="1" ht="25.5" customHeight="1" x14ac:dyDescent="0.25">
      <c r="A27" s="112"/>
      <c r="B27" s="110" t="s">
        <v>50</v>
      </c>
      <c r="C27" s="111" t="s">
        <v>87</v>
      </c>
      <c r="D27" s="113">
        <f>ROUNDUP(Dimensionnement!B32*Dimensionnement!B34*1.1/20,0)</f>
        <v>6</v>
      </c>
      <c r="E27" s="136" t="s">
        <v>119</v>
      </c>
      <c r="F27" s="64"/>
      <c r="G27" s="28"/>
      <c r="H27" s="28"/>
      <c r="I27" s="28"/>
      <c r="J27" s="28"/>
      <c r="K27" s="28"/>
      <c r="L27" s="28"/>
    </row>
    <row r="28" spans="1:13" s="37" customFormat="1" ht="25.5" customHeight="1" x14ac:dyDescent="0.25">
      <c r="A28" s="112"/>
      <c r="B28" s="115" t="s">
        <v>75</v>
      </c>
      <c r="C28" s="111" t="s">
        <v>86</v>
      </c>
      <c r="D28" s="113">
        <f>ROUNDUP(Dimensionnement!B32*Dimensionnement!B34*1.05*0.3/5,0)</f>
        <v>7</v>
      </c>
      <c r="E28" s="136" t="s">
        <v>120</v>
      </c>
      <c r="F28" s="64"/>
      <c r="G28" s="28"/>
      <c r="H28" s="28"/>
      <c r="I28" s="28"/>
      <c r="J28" s="28"/>
      <c r="K28" s="28"/>
      <c r="L28" s="28"/>
    </row>
    <row r="29" spans="1:13" s="37" customFormat="1" ht="25.5" customHeight="1" x14ac:dyDescent="0.25">
      <c r="A29" s="112"/>
      <c r="B29" s="115" t="s">
        <v>80</v>
      </c>
      <c r="C29" s="111" t="s">
        <v>81</v>
      </c>
      <c r="D29" s="113">
        <f>ROUNDUP(Dimensionnement!B32*1.05/10,0)</f>
        <v>6</v>
      </c>
      <c r="E29" s="136" t="s">
        <v>119</v>
      </c>
      <c r="F29" s="64"/>
      <c r="G29" s="28"/>
      <c r="H29" s="28"/>
      <c r="I29" s="28"/>
      <c r="J29" s="28"/>
      <c r="K29" s="28"/>
      <c r="L29" s="28"/>
    </row>
    <row r="30" spans="1:13" ht="25.5" customHeight="1" x14ac:dyDescent="0.25">
      <c r="A30" s="43"/>
      <c r="B30" s="110" t="s">
        <v>49</v>
      </c>
      <c r="C30" s="111" t="s">
        <v>82</v>
      </c>
      <c r="D30" s="113">
        <f>ROUNDUP(Dimensionnement!B32*Dimensionnement!B34*1.1/60,0)</f>
        <v>2</v>
      </c>
      <c r="E30" s="136" t="s">
        <v>119</v>
      </c>
      <c r="F30" s="58"/>
      <c r="G30" s="28"/>
    </row>
    <row r="31" spans="1:13" ht="25.5" customHeight="1" x14ac:dyDescent="0.25">
      <c r="A31" s="43"/>
      <c r="B31" s="110" t="str">
        <f>IF(Dimensionnement!$B$52="OUI",Données!D28,Données!D27)</f>
        <v>06602318</v>
      </c>
      <c r="C31" s="111" t="str">
        <f>IF(Dimensionnement!$B$52="OUI",Données!B28,Données!B27)</f>
        <v>Profilé de finition haute Solin alu DELTA. Tige de 2,00 m.</v>
      </c>
      <c r="D31" s="113">
        <f>ROUNDUP(Dimensionnement!B32*1.05/2,0)</f>
        <v>27</v>
      </c>
      <c r="E31" s="136" t="s">
        <v>121</v>
      </c>
      <c r="F31" s="58"/>
      <c r="G31" s="40"/>
      <c r="H31" s="40"/>
      <c r="I31" s="40"/>
      <c r="J31" s="40"/>
      <c r="K31" s="40"/>
      <c r="L31" s="40"/>
    </row>
    <row r="32" spans="1:13" s="40" customFormat="1" ht="25.5" customHeight="1" x14ac:dyDescent="0.25">
      <c r="A32" s="43"/>
      <c r="B32" s="110" t="str">
        <f>IF(Dimensionnement!$B$52="OUI",Données!D30,Données!D29)</f>
        <v>06602670</v>
      </c>
      <c r="C32" s="111" t="str">
        <f>IF(Dimensionnement!$B$52="OUI",Données!B30,Données!B29)</f>
        <v>Fixation en tête de nappe DELTA-MULTI-FIXX, clou acier fourni. Carton de 100 fixations.</v>
      </c>
      <c r="D32" s="113">
        <f>IF(Dimensionnement!B52="NON",ROUNDUP(Dimensionnement!B32*1.1*4/100,0),ROUNDUP(Dimensionnement!B32*Dimensionnement!B34*1.1/50,0))</f>
        <v>3</v>
      </c>
      <c r="E32" s="136" t="s">
        <v>122</v>
      </c>
      <c r="F32" s="65"/>
    </row>
    <row r="33" spans="1:13" ht="8.25" customHeight="1" x14ac:dyDescent="0.25">
      <c r="A33" s="43"/>
      <c r="B33" s="116"/>
      <c r="C33" s="117"/>
      <c r="D33" s="118"/>
      <c r="E33" s="118"/>
      <c r="F33" s="114"/>
      <c r="H33" s="40"/>
      <c r="I33" s="40"/>
      <c r="J33" s="40"/>
      <c r="K33" s="40"/>
      <c r="L33" s="40"/>
      <c r="M33" s="40"/>
    </row>
    <row r="34" spans="1:13" s="40" customFormat="1" ht="15" customHeight="1" x14ac:dyDescent="0.25">
      <c r="A34" s="43"/>
      <c r="B34" s="43"/>
      <c r="C34" s="43"/>
      <c r="D34" s="119"/>
      <c r="E34" s="43"/>
      <c r="F34" s="43"/>
      <c r="G34" s="65"/>
      <c r="H34" s="28"/>
      <c r="I34" s="28"/>
      <c r="J34" s="28"/>
      <c r="K34" s="28"/>
      <c r="L34" s="28"/>
      <c r="M34" s="28"/>
    </row>
    <row r="35" spans="1:13" s="40" customFormat="1" ht="15" customHeight="1" x14ac:dyDescent="0.25">
      <c r="A35" s="43"/>
      <c r="B35" s="43"/>
      <c r="C35" s="43"/>
      <c r="D35" s="119"/>
      <c r="E35" s="43"/>
      <c r="F35" s="43"/>
      <c r="G35" s="65"/>
      <c r="H35" s="28"/>
      <c r="I35" s="28"/>
      <c r="J35" s="28"/>
      <c r="K35" s="28"/>
      <c r="L35" s="28"/>
      <c r="M35" s="28"/>
    </row>
    <row r="36" spans="1:13" s="40" customFormat="1" ht="15" customHeight="1" x14ac:dyDescent="0.25">
      <c r="A36" s="43"/>
      <c r="B36" s="43"/>
      <c r="C36" s="43"/>
      <c r="D36" s="43"/>
      <c r="E36" s="43"/>
      <c r="F36" s="43"/>
      <c r="G36" s="65"/>
      <c r="H36" s="28"/>
      <c r="I36" s="28"/>
      <c r="J36" s="28"/>
      <c r="K36" s="28"/>
      <c r="L36" s="28"/>
      <c r="M36" s="28"/>
    </row>
    <row r="37" spans="1:13" s="40" customFormat="1" ht="15" customHeight="1" x14ac:dyDescent="0.25">
      <c r="A37" s="43"/>
      <c r="B37" s="120"/>
      <c r="C37" s="43"/>
      <c r="D37" s="43"/>
      <c r="E37" s="43"/>
      <c r="F37" s="43"/>
      <c r="G37" s="65"/>
      <c r="H37" s="28"/>
      <c r="I37" s="28"/>
      <c r="J37" s="28"/>
      <c r="K37" s="28"/>
      <c r="L37" s="28"/>
      <c r="M37" s="28"/>
    </row>
    <row r="38" spans="1:13" s="40" customFormat="1" ht="15" customHeight="1" x14ac:dyDescent="0.25">
      <c r="A38" s="43"/>
      <c r="B38" s="43"/>
      <c r="C38" s="43"/>
      <c r="D38" s="43"/>
      <c r="E38" s="43"/>
      <c r="F38" s="43"/>
      <c r="G38" s="65"/>
      <c r="H38" s="28"/>
      <c r="I38" s="28"/>
      <c r="J38" s="28"/>
      <c r="K38" s="28"/>
      <c r="L38" s="28"/>
      <c r="M38" s="28"/>
    </row>
    <row r="39" spans="1:13" s="40" customFormat="1" ht="15" customHeight="1" x14ac:dyDescent="0.25">
      <c r="A39" s="43"/>
      <c r="B39" s="33"/>
      <c r="C39" s="43"/>
      <c r="D39" s="121"/>
      <c r="E39" s="43"/>
      <c r="F39" s="43"/>
      <c r="G39" s="65"/>
      <c r="H39" s="28"/>
      <c r="I39" s="28"/>
      <c r="J39" s="28"/>
      <c r="K39" s="28"/>
      <c r="L39" s="28"/>
      <c r="M39" s="28"/>
    </row>
    <row r="40" spans="1:13" s="40" customFormat="1" ht="15" customHeight="1" x14ac:dyDescent="0.25">
      <c r="A40" s="43"/>
      <c r="B40" s="33"/>
      <c r="C40" s="43"/>
      <c r="D40" s="121"/>
      <c r="E40" s="43"/>
      <c r="F40" s="43"/>
      <c r="G40" s="65"/>
      <c r="H40" s="28"/>
      <c r="I40" s="28"/>
      <c r="J40" s="28"/>
      <c r="K40" s="28"/>
      <c r="L40" s="28"/>
      <c r="M40" s="28"/>
    </row>
    <row r="41" spans="1:13" s="40" customFormat="1" ht="15" customHeight="1" x14ac:dyDescent="0.25">
      <c r="A41" s="43"/>
      <c r="B41" s="33"/>
      <c r="C41" s="43"/>
      <c r="D41" s="121"/>
      <c r="E41" s="43"/>
      <c r="F41" s="43"/>
      <c r="G41" s="65"/>
      <c r="H41" s="28"/>
      <c r="I41" s="28"/>
      <c r="J41" s="28"/>
      <c r="K41" s="28"/>
      <c r="L41" s="28"/>
      <c r="M41" s="28"/>
    </row>
    <row r="42" spans="1:13" s="40" customFormat="1" ht="15" customHeight="1" x14ac:dyDescent="0.25">
      <c r="A42" s="43"/>
      <c r="B42" s="1"/>
      <c r="C42" s="43"/>
      <c r="D42" s="122"/>
      <c r="E42" s="43"/>
      <c r="F42" s="43"/>
      <c r="G42" s="65"/>
      <c r="H42" s="28"/>
      <c r="I42" s="28"/>
      <c r="J42" s="28"/>
      <c r="K42" s="28"/>
      <c r="L42" s="28"/>
      <c r="M42" s="28"/>
    </row>
    <row r="43" spans="1:13" s="40" customFormat="1" ht="15" customHeight="1" x14ac:dyDescent="0.25">
      <c r="A43" s="147" t="s">
        <v>93</v>
      </c>
      <c r="B43" s="172"/>
      <c r="C43" s="172"/>
      <c r="D43" s="172"/>
      <c r="E43" s="172"/>
      <c r="F43" s="172"/>
      <c r="G43" s="65"/>
      <c r="H43" s="28"/>
      <c r="I43" s="28"/>
      <c r="J43" s="28"/>
      <c r="K43" s="28"/>
      <c r="L43" s="28"/>
      <c r="M43" s="28"/>
    </row>
    <row r="44" spans="1:13" ht="15" customHeight="1" x14ac:dyDescent="0.25">
      <c r="A44" s="43"/>
      <c r="B44" s="33"/>
      <c r="C44" s="43"/>
      <c r="D44" s="121"/>
      <c r="E44" s="43"/>
      <c r="F44" s="43"/>
      <c r="G44" s="66"/>
    </row>
    <row r="45" spans="1:13" ht="15" customHeight="1" x14ac:dyDescent="0.25">
      <c r="A45" s="43"/>
      <c r="B45" s="45"/>
      <c r="C45" s="43"/>
      <c r="D45" s="43"/>
      <c r="E45" s="43"/>
      <c r="F45" s="43"/>
      <c r="G45" s="66"/>
      <c r="H45" s="44"/>
      <c r="I45" s="44"/>
      <c r="J45" s="44"/>
      <c r="K45" s="44"/>
      <c r="L45" s="44"/>
      <c r="M45" s="44"/>
    </row>
    <row r="46" spans="1:13" ht="15" customHeight="1" x14ac:dyDescent="0.25">
      <c r="A46" s="43"/>
      <c r="B46" s="45"/>
      <c r="C46" s="43"/>
      <c r="D46" s="43"/>
      <c r="E46" s="43"/>
      <c r="F46" s="43"/>
      <c r="G46" s="66"/>
      <c r="H46" s="44"/>
      <c r="I46" s="44"/>
      <c r="J46" s="44"/>
      <c r="K46" s="44"/>
      <c r="L46" s="44"/>
      <c r="M46" s="44"/>
    </row>
    <row r="47" spans="1:13" ht="15" customHeight="1" x14ac:dyDescent="0.25">
      <c r="A47" s="43"/>
      <c r="B47" s="45"/>
      <c r="C47" s="43"/>
      <c r="D47" s="43"/>
      <c r="E47" s="43"/>
      <c r="F47" s="43"/>
      <c r="G47" s="66"/>
      <c r="H47" s="44"/>
      <c r="I47" s="44"/>
      <c r="J47" s="44"/>
      <c r="K47" s="44"/>
      <c r="L47" s="44"/>
      <c r="M47" s="44"/>
    </row>
    <row r="48" spans="1:13" ht="15" customHeight="1" x14ac:dyDescent="0.25">
      <c r="A48" s="43"/>
      <c r="B48" s="45"/>
      <c r="C48" s="43"/>
      <c r="D48" s="43"/>
      <c r="E48" s="43"/>
      <c r="F48" s="43"/>
      <c r="G48" s="66"/>
      <c r="H48" s="44"/>
      <c r="I48" s="44"/>
      <c r="J48" s="44"/>
      <c r="K48" s="44"/>
      <c r="L48" s="44"/>
      <c r="M48" s="44"/>
    </row>
    <row r="49" spans="2:13" ht="15" customHeight="1" x14ac:dyDescent="0.25">
      <c r="B49" s="42"/>
      <c r="C49" s="43"/>
      <c r="D49" s="43"/>
      <c r="E49" s="43"/>
      <c r="F49" s="43"/>
      <c r="G49" s="66"/>
      <c r="H49" s="44"/>
      <c r="I49" s="44"/>
      <c r="J49" s="44"/>
      <c r="K49" s="44"/>
      <c r="L49" s="44"/>
      <c r="M49" s="44"/>
    </row>
    <row r="50" spans="2:13" ht="15" customHeight="1" x14ac:dyDescent="0.25">
      <c r="B50" s="44"/>
      <c r="C50" s="43"/>
      <c r="D50" s="43"/>
      <c r="E50" s="43"/>
      <c r="F50" s="43"/>
      <c r="G50" s="66"/>
    </row>
    <row r="51" spans="2:13" ht="15" customHeight="1" x14ac:dyDescent="0.25">
      <c r="B51" s="44"/>
      <c r="C51" s="43"/>
      <c r="D51" s="43"/>
      <c r="E51" s="43"/>
      <c r="F51" s="43"/>
      <c r="G51" s="66"/>
    </row>
    <row r="52" spans="2:13" s="44" customFormat="1" x14ac:dyDescent="0.25">
      <c r="G52" s="67"/>
      <c r="H52" s="28"/>
      <c r="I52" s="28"/>
      <c r="J52" s="28"/>
      <c r="K52" s="28"/>
      <c r="L52" s="28"/>
      <c r="M52" s="28"/>
    </row>
    <row r="53" spans="2:13" s="44" customFormat="1" x14ac:dyDescent="0.25">
      <c r="G53" s="67"/>
      <c r="H53" s="28"/>
      <c r="I53" s="28"/>
      <c r="J53" s="28"/>
      <c r="K53" s="28"/>
      <c r="L53" s="28"/>
      <c r="M53" s="28"/>
    </row>
    <row r="54" spans="2:13" s="44" customFormat="1" x14ac:dyDescent="0.25">
      <c r="G54" s="67"/>
      <c r="H54" s="28"/>
      <c r="I54" s="28"/>
      <c r="J54" s="28"/>
      <c r="K54" s="28"/>
      <c r="L54" s="28"/>
      <c r="M54" s="28"/>
    </row>
    <row r="55" spans="2:13" s="44" customFormat="1" x14ac:dyDescent="0.25">
      <c r="G55" s="67"/>
      <c r="H55" s="28"/>
      <c r="I55" s="28"/>
      <c r="J55" s="28"/>
      <c r="K55" s="28"/>
      <c r="L55" s="28"/>
      <c r="M55" s="28"/>
    </row>
    <row r="56" spans="2:13" s="44" customFormat="1" x14ac:dyDescent="0.25">
      <c r="G56" s="67"/>
      <c r="H56" s="28"/>
      <c r="I56" s="28"/>
      <c r="J56" s="28"/>
      <c r="K56" s="28"/>
      <c r="L56" s="28"/>
      <c r="M56" s="28"/>
    </row>
    <row r="57" spans="2:13" s="44" customFormat="1" x14ac:dyDescent="0.25">
      <c r="G57" s="67"/>
      <c r="H57" s="28"/>
      <c r="I57" s="28"/>
      <c r="J57" s="28"/>
      <c r="K57" s="28"/>
      <c r="L57" s="28"/>
      <c r="M57" s="28"/>
    </row>
    <row r="58" spans="2:13" s="44" customFormat="1" x14ac:dyDescent="0.25">
      <c r="B58" s="46"/>
      <c r="G58" s="67"/>
      <c r="H58" s="28"/>
      <c r="I58" s="28"/>
      <c r="J58" s="28"/>
      <c r="K58" s="28"/>
      <c r="L58" s="28"/>
      <c r="M58" s="28"/>
    </row>
  </sheetData>
  <mergeCells count="2">
    <mergeCell ref="C20:D20"/>
    <mergeCell ref="A43:F43"/>
  </mergeCells>
  <dataValidations count="5">
    <dataValidation type="textLength" operator="equal" allowBlank="1" showInputMessage="1" showErrorMessage="1" sqref="G27:G30 I23:I24 K7:K10 I7:I10 L21:M22">
      <formula1>33</formula1>
    </dataValidation>
    <dataValidation type="textLength" operator="equal" allowBlank="1" showInputMessage="1" showErrorMessage="1" errorTitle="PROTECTION" error="ZONE PROTEGEE CALCUL DES TAMPONS EN AUTOMATIQUE" sqref="H21:H22">
      <formula1>33</formula1>
    </dataValidation>
    <dataValidation type="textLength" operator="equal" allowBlank="1" showInputMessage="1" showErrorMessage="1" errorTitle="PAS DANS LE BON ONGLET !!!!!!!" error="Allez dans l'onglet Offre Entreprise pour modifier ce coefficient" sqref="J7:J10">
      <formula1>33</formula1>
    </dataValidation>
    <dataValidation type="textLength" operator="equal" allowBlank="1" showInputMessage="1" showErrorMessage="1" errorTitle="BE BE BE BE BE BE BE BE BE BE BE" error="Allez dans l'onglet Offre BE pour modifier ce coefficient" sqref="L7:L10">
      <formula1>33</formula1>
    </dataValidation>
    <dataValidation operator="equal" allowBlank="1" showInputMessage="1" showErrorMessage="1" sqref="C24"/>
  </dataValidations>
  <hyperlinks>
    <hyperlink ref="A43" r:id="rId1"/>
  </hyperlinks>
  <printOptions horizontalCentered="1"/>
  <pageMargins left="0.59055118110236227" right="0.19685039370078741" top="0.59055118110236227" bottom="0.19685039370078741" header="0.31496062992125984" footer="0.31496062992125984"/>
  <pageSetup scale="5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6:E46"/>
  <sheetViews>
    <sheetView workbookViewId="0">
      <selection activeCell="B15" sqref="B15"/>
    </sheetView>
  </sheetViews>
  <sheetFormatPr baseColWidth="10" defaultColWidth="11.42578125" defaultRowHeight="15" x14ac:dyDescent="0.25"/>
  <cols>
    <col min="2" max="2" width="66.28515625" bestFit="1" customWidth="1"/>
    <col min="3" max="3" width="36.140625" style="15" customWidth="1"/>
    <col min="4" max="4" width="19.28515625" style="15" customWidth="1"/>
    <col min="5" max="6" width="19.28515625" customWidth="1"/>
  </cols>
  <sheetData>
    <row r="6" spans="1:5" ht="15.75" x14ac:dyDescent="0.25">
      <c r="B6" s="22" t="s">
        <v>13</v>
      </c>
      <c r="C6" s="21" t="s">
        <v>12</v>
      </c>
      <c r="D6" s="23"/>
      <c r="E6" s="23"/>
    </row>
    <row r="7" spans="1:5" ht="15.75" x14ac:dyDescent="0.25">
      <c r="B7" s="20" t="s">
        <v>113</v>
      </c>
      <c r="C7" s="132">
        <v>0</v>
      </c>
      <c r="D7" s="19"/>
      <c r="E7" s="27"/>
    </row>
    <row r="8" spans="1:5" x14ac:dyDescent="0.25">
      <c r="B8" s="14" t="s">
        <v>19</v>
      </c>
      <c r="C8" s="133" t="s">
        <v>94</v>
      </c>
      <c r="D8" s="25"/>
      <c r="E8" s="26"/>
    </row>
    <row r="9" spans="1:5" x14ac:dyDescent="0.25">
      <c r="B9" s="14" t="s">
        <v>21</v>
      </c>
      <c r="C9" s="133" t="s">
        <v>95</v>
      </c>
      <c r="D9" s="25"/>
      <c r="E9" s="26"/>
    </row>
    <row r="10" spans="1:5" x14ac:dyDescent="0.25">
      <c r="B10" s="14" t="s">
        <v>22</v>
      </c>
      <c r="C10" s="133" t="s">
        <v>95</v>
      </c>
      <c r="D10" s="26"/>
      <c r="E10" s="26"/>
    </row>
    <row r="11" spans="1:5" x14ac:dyDescent="0.25">
      <c r="B11" s="18" t="s">
        <v>20</v>
      </c>
      <c r="C11" s="133" t="s">
        <v>95</v>
      </c>
      <c r="D11" s="25"/>
      <c r="E11" s="26"/>
    </row>
    <row r="12" spans="1:5" x14ac:dyDescent="0.25">
      <c r="B12" s="14" t="s">
        <v>18</v>
      </c>
      <c r="C12" s="133" t="s">
        <v>95</v>
      </c>
      <c r="D12" s="25"/>
      <c r="E12" s="26"/>
    </row>
    <row r="13" spans="1:5" x14ac:dyDescent="0.25">
      <c r="B13" s="14" t="s">
        <v>14</v>
      </c>
      <c r="C13" s="133" t="s">
        <v>95</v>
      </c>
      <c r="D13" s="25"/>
      <c r="E13" s="26"/>
    </row>
    <row r="14" spans="1:5" x14ac:dyDescent="0.25">
      <c r="B14" s="14" t="s">
        <v>17</v>
      </c>
      <c r="C14" s="133" t="s">
        <v>95</v>
      </c>
      <c r="D14" s="25"/>
      <c r="E14" s="26"/>
    </row>
    <row r="15" spans="1:5" x14ac:dyDescent="0.25">
      <c r="B15" s="14" t="s">
        <v>15</v>
      </c>
      <c r="C15" s="133" t="s">
        <v>97</v>
      </c>
      <c r="D15" s="25"/>
      <c r="E15" s="26"/>
    </row>
    <row r="16" spans="1:5" x14ac:dyDescent="0.25">
      <c r="A16" t="s">
        <v>34</v>
      </c>
      <c r="B16" s="14" t="s">
        <v>109</v>
      </c>
      <c r="C16" s="133" t="s">
        <v>98</v>
      </c>
      <c r="D16" s="25"/>
      <c r="E16" s="26"/>
    </row>
    <row r="17" spans="1:5" x14ac:dyDescent="0.25">
      <c r="A17" t="s">
        <v>35</v>
      </c>
      <c r="B17" s="14" t="s">
        <v>110</v>
      </c>
      <c r="C17" s="133" t="s">
        <v>99</v>
      </c>
      <c r="D17" s="25"/>
      <c r="E17" s="26"/>
    </row>
    <row r="18" spans="1:5" x14ac:dyDescent="0.25">
      <c r="A18" t="s">
        <v>36</v>
      </c>
      <c r="B18" s="14" t="s">
        <v>111</v>
      </c>
      <c r="C18" s="133" t="s">
        <v>100</v>
      </c>
      <c r="D18" s="25"/>
      <c r="E18" s="26"/>
    </row>
    <row r="19" spans="1:5" x14ac:dyDescent="0.25">
      <c r="A19" t="s">
        <v>37</v>
      </c>
      <c r="B19" s="14" t="s">
        <v>112</v>
      </c>
      <c r="C19" s="133" t="s">
        <v>101</v>
      </c>
      <c r="D19" s="25"/>
      <c r="E19" s="26"/>
    </row>
    <row r="20" spans="1:5" x14ac:dyDescent="0.25">
      <c r="A20" t="s">
        <v>34</v>
      </c>
      <c r="B20" s="14" t="s">
        <v>105</v>
      </c>
      <c r="C20" s="133" t="s">
        <v>102</v>
      </c>
      <c r="D20" s="25"/>
      <c r="E20" s="26"/>
    </row>
    <row r="21" spans="1:5" x14ac:dyDescent="0.25">
      <c r="A21" t="s">
        <v>35</v>
      </c>
      <c r="B21" s="14" t="s">
        <v>106</v>
      </c>
      <c r="C21" s="133" t="s">
        <v>103</v>
      </c>
      <c r="D21" s="25"/>
      <c r="E21" s="26"/>
    </row>
    <row r="22" spans="1:5" x14ac:dyDescent="0.25">
      <c r="A22" t="s">
        <v>36</v>
      </c>
      <c r="B22" s="14" t="s">
        <v>107</v>
      </c>
      <c r="C22" s="133" t="s">
        <v>104</v>
      </c>
      <c r="D22" s="25"/>
      <c r="E22" s="26"/>
    </row>
    <row r="23" spans="1:5" x14ac:dyDescent="0.25">
      <c r="A23" t="s">
        <v>37</v>
      </c>
      <c r="B23" s="14" t="s">
        <v>108</v>
      </c>
      <c r="C23" s="133"/>
      <c r="D23" s="25"/>
      <c r="E23" s="26"/>
    </row>
    <row r="24" spans="1:5" x14ac:dyDescent="0.25">
      <c r="B24" s="14" t="s">
        <v>16</v>
      </c>
      <c r="C24" s="133" t="s">
        <v>96</v>
      </c>
      <c r="D24" s="25"/>
      <c r="E24" s="26"/>
    </row>
    <row r="25" spans="1:5" x14ac:dyDescent="0.25">
      <c r="B25" s="14" t="s">
        <v>85</v>
      </c>
      <c r="C25" s="133"/>
      <c r="D25" s="53" t="s">
        <v>50</v>
      </c>
      <c r="E25" s="26"/>
    </row>
    <row r="26" spans="1:5" ht="25.5" x14ac:dyDescent="0.25">
      <c r="B26" s="54" t="s">
        <v>82</v>
      </c>
      <c r="C26" s="133" t="s">
        <v>51</v>
      </c>
      <c r="D26" s="53" t="s">
        <v>49</v>
      </c>
      <c r="E26" s="26"/>
    </row>
    <row r="27" spans="1:5" x14ac:dyDescent="0.25">
      <c r="B27" s="54" t="s">
        <v>83</v>
      </c>
      <c r="C27" s="133"/>
      <c r="D27" s="53" t="s">
        <v>52</v>
      </c>
      <c r="E27" s="26"/>
    </row>
    <row r="28" spans="1:5" x14ac:dyDescent="0.25">
      <c r="B28" s="54" t="s">
        <v>84</v>
      </c>
      <c r="C28" s="133"/>
      <c r="D28" s="53" t="s">
        <v>57</v>
      </c>
      <c r="E28" s="26"/>
    </row>
    <row r="29" spans="1:5" ht="25.5" x14ac:dyDescent="0.25">
      <c r="B29" s="54" t="s">
        <v>61</v>
      </c>
      <c r="C29" s="133"/>
      <c r="D29" s="53" t="s">
        <v>58</v>
      </c>
      <c r="E29" s="26"/>
    </row>
    <row r="30" spans="1:5" ht="25.5" x14ac:dyDescent="0.25">
      <c r="B30" s="54" t="s">
        <v>60</v>
      </c>
      <c r="C30" s="133"/>
      <c r="D30" s="53" t="s">
        <v>59</v>
      </c>
      <c r="E30" s="26"/>
    </row>
    <row r="31" spans="1:5" x14ac:dyDescent="0.25">
      <c r="B31" s="56"/>
      <c r="C31" s="51"/>
      <c r="D31" s="57"/>
      <c r="E31" s="52"/>
    </row>
    <row r="33" spans="2:5" x14ac:dyDescent="0.25">
      <c r="B33" s="22" t="s">
        <v>23</v>
      </c>
      <c r="C33" s="21"/>
    </row>
    <row r="34" spans="2:5" x14ac:dyDescent="0.25">
      <c r="B34" s="20" t="s">
        <v>77</v>
      </c>
      <c r="C34" s="17">
        <v>0</v>
      </c>
    </row>
    <row r="35" spans="2:5" x14ac:dyDescent="0.25">
      <c r="B35" s="20" t="s">
        <v>40</v>
      </c>
      <c r="C35" s="17">
        <v>0</v>
      </c>
    </row>
    <row r="36" spans="2:5" x14ac:dyDescent="0.25">
      <c r="B36" s="14" t="s">
        <v>41</v>
      </c>
      <c r="C36" s="17">
        <v>1</v>
      </c>
    </row>
    <row r="37" spans="2:5" x14ac:dyDescent="0.25">
      <c r="B37" s="14" t="s">
        <v>42</v>
      </c>
      <c r="C37" s="17">
        <v>2</v>
      </c>
    </row>
    <row r="38" spans="2:5" x14ac:dyDescent="0.25">
      <c r="B38" s="14" t="s">
        <v>43</v>
      </c>
      <c r="C38" s="17">
        <v>3</v>
      </c>
    </row>
    <row r="42" spans="2:5" x14ac:dyDescent="0.25">
      <c r="B42" s="22" t="s">
        <v>25</v>
      </c>
      <c r="C42" s="21" t="s">
        <v>26</v>
      </c>
      <c r="E42" s="55" t="s">
        <v>54</v>
      </c>
    </row>
    <row r="43" spans="2:5" x14ac:dyDescent="0.25">
      <c r="B43" s="20" t="s">
        <v>78</v>
      </c>
      <c r="C43" s="24">
        <v>0</v>
      </c>
      <c r="E43" s="20" t="s">
        <v>79</v>
      </c>
    </row>
    <row r="44" spans="2:5" x14ac:dyDescent="0.25">
      <c r="B44" s="14" t="s">
        <v>31</v>
      </c>
      <c r="C44" s="17" t="s">
        <v>27</v>
      </c>
      <c r="E44" s="14" t="s">
        <v>55</v>
      </c>
    </row>
    <row r="45" spans="2:5" x14ac:dyDescent="0.25">
      <c r="B45" s="14" t="s">
        <v>32</v>
      </c>
      <c r="C45" s="17" t="s">
        <v>28</v>
      </c>
      <c r="E45" s="14" t="s">
        <v>56</v>
      </c>
    </row>
    <row r="46" spans="2:5" x14ac:dyDescent="0.25">
      <c r="B46" s="14" t="s">
        <v>33</v>
      </c>
      <c r="C46" s="17" t="s">
        <v>29</v>
      </c>
    </row>
  </sheetData>
  <sortState ref="A67:E85">
    <sortCondition ref="B17"/>
  </sortState>
  <dataValidations count="1">
    <dataValidation operator="equal" allowBlank="1" showInputMessage="1" showErrorMessage="1" sqref="C15:C23 D13:D23 B15:B3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15</vt:i4>
      </vt:variant>
    </vt:vector>
  </HeadingPairs>
  <TitlesOfParts>
    <vt:vector size="18" baseType="lpstr">
      <vt:lpstr>Dimensionnement</vt:lpstr>
      <vt:lpstr>Quantitatif des pièces - Offre</vt:lpstr>
      <vt:lpstr>Données</vt:lpstr>
      <vt:lpstr>DN</vt:lpstr>
      <vt:lpstr>DN_COMPLET</vt:lpstr>
      <vt:lpstr>LONGUEUR</vt:lpstr>
      <vt:lpstr>LONGUEUR_COMPLET</vt:lpstr>
      <vt:lpstr>OPTICONTROL</vt:lpstr>
      <vt:lpstr>Dimensionnement!Print_Area</vt:lpstr>
      <vt:lpstr>'Quantitatif des pièces - Offre'!Print_Area</vt:lpstr>
      <vt:lpstr>PRODUIT</vt:lpstr>
      <vt:lpstr>PRODUIT_COMPLET</vt:lpstr>
      <vt:lpstr>REDUCTION</vt:lpstr>
      <vt:lpstr>REDUCTION_COMPLET</vt:lpstr>
      <vt:lpstr>SOL</vt:lpstr>
      <vt:lpstr>SOL_COMPLET</vt:lpstr>
      <vt:lpstr>TABLEAU</vt:lpstr>
      <vt:lpstr>TUBE</vt:lpstr>
    </vt:vector>
  </TitlesOfParts>
  <Company>Fraenkische Rohrwerke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Pery Julien</dc:creator>
  <cp:lastModifiedBy>Dahlent, Thomas</cp:lastModifiedBy>
  <cp:lastPrinted>2021-09-14T13:51:07Z</cp:lastPrinted>
  <dcterms:created xsi:type="dcterms:W3CDTF">2010-06-03T07:15:37Z</dcterms:created>
  <dcterms:modified xsi:type="dcterms:W3CDTF">2022-03-09T16:48:14Z</dcterms:modified>
</cp:coreProperties>
</file>